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10" windowWidth="15360" windowHeight="13080" activeTab="0"/>
  </bookViews>
  <sheets>
    <sheet name="2106" sheetId="1" r:id="rId1"/>
    <sheet name=".." sheetId="2" state="hidden" r:id="rId2"/>
    <sheet name="." sheetId="3" state="hidden" r:id="rId3"/>
  </sheets>
  <definedNames>
    <definedName name="date">'2106'!$I$4</definedName>
    <definedName name="f">'.'!$W$1</definedName>
    <definedName name="name">'2106'!$C$4</definedName>
    <definedName name="occupation">'2106'!$G$4</definedName>
    <definedName name="_xlnm.Print_Area" localSheetId="1">'..'!$A$1:$J$34</definedName>
    <definedName name="_xlnm.Print_Area" localSheetId="0">'2106'!$B$2:$I$24</definedName>
    <definedName name="ssn">'2106'!$E$4</definedName>
  </definedNames>
  <calcPr fullCalcOnLoad="1"/>
</workbook>
</file>

<file path=xl/sharedStrings.xml><?xml version="1.0" encoding="utf-8"?>
<sst xmlns="http://schemas.openxmlformats.org/spreadsheetml/2006/main" count="165" uniqueCount="129">
  <si>
    <t>Stat Date</t>
  </si>
  <si>
    <t>End Date</t>
  </si>
  <si>
    <t>C Lodg</t>
  </si>
  <si>
    <t>C MSIE</t>
  </si>
  <si>
    <t>C Total</t>
  </si>
  <si>
    <t>C Lodg %</t>
  </si>
  <si>
    <t>C MSIE %</t>
  </si>
  <si>
    <t>AL</t>
  </si>
  <si>
    <t>AM</t>
  </si>
  <si>
    <t>AT</t>
  </si>
  <si>
    <t>DL</t>
  </si>
  <si>
    <t>DM</t>
  </si>
  <si>
    <t>UL</t>
  </si>
  <si>
    <t>UM</t>
  </si>
  <si>
    <t>UM/2</t>
  </si>
  <si>
    <t>Location</t>
  </si>
  <si>
    <t>CONUS Lodging</t>
  </si>
  <si>
    <t>CONUS MSIE</t>
  </si>
  <si>
    <t>Job #1</t>
  </si>
  <si>
    <t>Job #2</t>
  </si>
  <si>
    <t>Job #3</t>
  </si>
  <si>
    <t>Job #4</t>
  </si>
  <si>
    <t>Job #5</t>
  </si>
  <si>
    <t>Job #6</t>
  </si>
  <si>
    <t>Job #7</t>
  </si>
  <si>
    <t>Days</t>
  </si>
  <si>
    <t>Number Cruncher</t>
  </si>
  <si>
    <t>From Temp Lodging</t>
  </si>
  <si>
    <t>Miles-Hx2</t>
  </si>
  <si>
    <t>Miles-Tx2</t>
  </si>
  <si>
    <t>Commute</t>
  </si>
  <si>
    <t>Form</t>
  </si>
  <si>
    <t>Part II</t>
  </si>
  <si>
    <t>#13</t>
  </si>
  <si>
    <t>#22</t>
  </si>
  <si>
    <t>Section B</t>
  </si>
  <si>
    <t>Section A</t>
  </si>
  <si>
    <t>From Perm House</t>
  </si>
  <si>
    <t>Tolls</t>
  </si>
  <si>
    <t>Paid</t>
  </si>
  <si>
    <t>Part I</t>
  </si>
  <si>
    <t>Step 1</t>
  </si>
  <si>
    <t>#1</t>
  </si>
  <si>
    <t>#2</t>
  </si>
  <si>
    <t>#3</t>
  </si>
  <si>
    <t>#4</t>
  </si>
  <si>
    <t>#5</t>
  </si>
  <si>
    <t>#6</t>
  </si>
  <si>
    <t>Step 2</t>
  </si>
  <si>
    <t>Step 3</t>
  </si>
  <si>
    <t>Books</t>
  </si>
  <si>
    <t>Column A</t>
  </si>
  <si>
    <t>Column B</t>
  </si>
  <si>
    <t>AMT</t>
  </si>
  <si>
    <t>#7</t>
  </si>
  <si>
    <t>CMT</t>
  </si>
  <si>
    <t>ALT</t>
  </si>
  <si>
    <t>CLT</t>
  </si>
  <si>
    <t>Mi Exp</t>
  </si>
  <si>
    <t>Mi Rate</t>
  </si>
  <si>
    <t>#8</t>
  </si>
  <si>
    <t>#9</t>
  </si>
  <si>
    <t>#10</t>
  </si>
  <si>
    <r>
      <t>Form</t>
    </r>
    <r>
      <rPr>
        <b/>
        <sz val="8"/>
        <rFont val="Arial"/>
        <family val="2"/>
      </rPr>
      <t xml:space="preserve"> </t>
    </r>
    <r>
      <rPr>
        <b/>
        <sz val="16"/>
        <rFont val="Arial"/>
        <family val="2"/>
      </rPr>
      <t>2106</t>
    </r>
  </si>
  <si>
    <t>Your Name</t>
  </si>
  <si>
    <t>Social Security Number</t>
  </si>
  <si>
    <t>Yes</t>
  </si>
  <si>
    <t>No</t>
  </si>
  <si>
    <t>Mileage Reimbursed</t>
  </si>
  <si>
    <t>Miles one way</t>
  </si>
  <si>
    <t>Form 2106 Employee Buisness Expense Work Sheet</t>
  </si>
  <si>
    <t>This is not legal tax advise, I am not liable for any problems you incure from using this software.</t>
  </si>
  <si>
    <t>Total Tax Savings:</t>
  </si>
  <si>
    <t>Work Location</t>
  </si>
  <si>
    <t>Actual Diem Received</t>
  </si>
  <si>
    <t>Other Exp (books, shoes)</t>
  </si>
  <si>
    <t>Parking, Tolls, etc</t>
  </si>
  <si>
    <r>
      <t>(b)</t>
    </r>
    <r>
      <rPr>
        <sz val="6"/>
        <rFont val="Arial"/>
        <family val="2"/>
      </rPr>
      <t xml:space="preserve"> Vehicle 2</t>
    </r>
  </si>
  <si>
    <r>
      <t>(a)</t>
    </r>
    <r>
      <rPr>
        <sz val="6"/>
        <rFont val="Arial"/>
        <family val="2"/>
      </rPr>
      <t xml:space="preserve"> Vehicle 1</t>
    </r>
  </si>
  <si>
    <t>Other Than Meals and Entertainment</t>
  </si>
  <si>
    <t>Meals and Entertainment</t>
  </si>
  <si>
    <t>Do you (or your spouse) have another vehicle available for personal use?</t>
  </si>
  <si>
    <t xml:space="preserve">. . . . . . . . . . ► </t>
  </si>
  <si>
    <t>Total miles the vehicle was driven during this year. . . . . . . . . . . . . . . . . . . .</t>
  </si>
  <si>
    <t>Average daily roundtrip commuting distance. . . . . . . . . . . . . . . . . . . . . . . . .</t>
  </si>
  <si>
    <t>Other miles.  Add lines 13 and 16 and subtract the total from line 12. . . . . .</t>
  </si>
  <si>
    <t>Do you have evidence to support your deduction? . . . . . . . . . . . . . . . . . . . .</t>
  </si>
  <si>
    <t>If "Yes," is the evidence written? . . . . . . . . . . . . . . . . . . . . . . . . . . . . . . . . .</t>
  </si>
  <si>
    <t>. . . . . . . . . . . . . . . . . . . . . . . . . . . . . . . . . . . . . . . . . . . . .</t>
  </si>
  <si>
    <t>Vehicle expense from line 22. . . . . . . . . . . . . . . . . . . . . . . . . . . . . . . . . . . . .</t>
  </si>
  <si>
    <t>Parking fees, tolls, and transportation, including train, bus, etc. . . . . . . . . . .</t>
  </si>
  <si>
    <t>Travel expense while away from home overnight, including lodging. . . . . . .</t>
  </si>
  <si>
    <t xml:space="preserve">Meals and Entertainment expenses. . . . . . . . . . . . . . . . . . . . . . . . . . . . . . . . </t>
  </si>
  <si>
    <r>
      <t>Total expenses.</t>
    </r>
    <r>
      <rPr>
        <sz val="5.5"/>
        <rFont val="Arial"/>
        <family val="0"/>
      </rPr>
      <t xml:space="preserve">  Add lines 1 through 5 and enter the result. . . . . . . . . . . . . </t>
    </r>
  </si>
  <si>
    <r>
      <t xml:space="preserve">Enter reimbursements received from your employer that were </t>
    </r>
    <r>
      <rPr>
        <b/>
        <sz val="5.5"/>
        <rFont val="Arial"/>
        <family val="2"/>
      </rPr>
      <t>not</t>
    </r>
    <r>
      <rPr>
        <sz val="5.5"/>
        <rFont val="Arial"/>
        <family val="0"/>
      </rPr>
      <t xml:space="preserve"> reported.</t>
    </r>
  </si>
  <si>
    <t>Subtract line 7 from line 6. . . . . . . . . . . . . . . . . . . . . . . . . . . . . . . . . . . . . . . .</t>
  </si>
  <si>
    <t>Step 3   Figure Expenses To Deduct on Schedule A (Form 1040)</t>
  </si>
  <si>
    <t>Step 1   Enter your Expenses</t>
  </si>
  <si>
    <t>Was your vehicle available for personal use during off-duty hours? . . . . . . .</t>
  </si>
  <si>
    <t>Commuting miles included on line 12. . . . . . . . . . . . . . . . . . . . . . . . . . . . . . .</t>
  </si>
  <si>
    <r>
      <t>Enter this number on Schedule A (Form 1040), line 20</t>
    </r>
    <r>
      <rPr>
        <sz val="6"/>
        <rFont val="Arial"/>
        <family val="2"/>
      </rPr>
      <t xml:space="preserve"> . . . . . . . . . . . . . . .</t>
    </r>
  </si>
  <si>
    <t>Section A—General Information</t>
  </si>
  <si>
    <t>Section B—Standard Mileage Rate</t>
  </si>
  <si>
    <t>0 miles</t>
  </si>
  <si>
    <t>Department of Treasury Internal Revenue Service</t>
  </si>
  <si>
    <t>► Attach to Form 1040.</t>
  </si>
  <si>
    <r>
      <t xml:space="preserve">Attachment Sequence No. </t>
    </r>
    <r>
      <rPr>
        <b/>
        <sz val="5"/>
        <rFont val="Arial"/>
        <family val="2"/>
      </rPr>
      <t>54</t>
    </r>
  </si>
  <si>
    <t>This is the page that contains the calculations.  For your protection, it is hidden.</t>
  </si>
  <si>
    <t>Occupation in Which you incurred Expenses</t>
  </si>
  <si>
    <t>Step 2   Enter Reimbursements Received From Your Employer for Expenses Listed in Step 1</t>
  </si>
  <si>
    <t xml:space="preserve">     Vehicle Expenses</t>
  </si>
  <si>
    <t>Name:</t>
  </si>
  <si>
    <t>SSN:</t>
  </si>
  <si>
    <t>Occupation:</t>
  </si>
  <si>
    <t>Vehicle Date:</t>
  </si>
  <si>
    <t>Mileage Rate (.365)</t>
  </si>
  <si>
    <t>Multiply line 13 by</t>
  </si>
  <si>
    <t>Employee Business Expenses</t>
  </si>
  <si>
    <t xml:space="preserve">     Employee Business Expenses and Reimbursements</t>
  </si>
  <si>
    <t>Business expenses not included on lines 1 through 3. . . . . . . . . . . . . . . . . .</t>
  </si>
  <si>
    <t xml:space="preserve">Column A enter amount from line 8, in Column B multiply line 8 by 0.5 . . . . </t>
  </si>
  <si>
    <t>Enter the date vehicle was placed in service. . . . . . . . . . . . . . . . . . . . . . . . .</t>
  </si>
  <si>
    <t>Business miles included on line 12. . . . . . . . . . . . . . . . . . . . . . . . . . . . . . . .</t>
  </si>
  <si>
    <t>Percent of business use.  Divide line 13 by line 12. . . . . . . . . . . . . . . . . . . .</t>
  </si>
  <si>
    <t>Total MI</t>
  </si>
  <si>
    <t>Your date</t>
  </si>
  <si>
    <t>Your Location</t>
  </si>
  <si>
    <t>Your Occupation</t>
  </si>
  <si>
    <t>Your SSN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</si>
</sst>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mmm\-yyyy"/>
    <numFmt numFmtId="167" formatCode="&quot;$&quot;#,##0.000"/>
    <numFmt numFmtId="168" formatCode="0.0"/>
    <numFmt numFmtId="169" formatCode="#,##0.0"/>
    <numFmt numFmtId="170" formatCode="yyyy"/>
    <numFmt numFmtId="171" formatCode="000\-00\-0000"/>
    <numFmt numFmtId="172" formatCode="yy"/>
    <numFmt numFmtId="173" formatCode="0.0%"/>
    <numFmt numFmtId="174" formatCode="m/d/yy;@"/>
    <numFmt numFmtId="175" formatCode="#,##0.0\ &quot; miles&quot;"/>
    <numFmt numFmtId="176" formatCode="#,##0.0\ &quot;miles&quot;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6"/>
      <name val="Arial"/>
      <family val="0"/>
    </font>
    <font>
      <b/>
      <sz val="6"/>
      <name val="Arial"/>
      <family val="2"/>
    </font>
    <font>
      <sz val="1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5.5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5"/>
      <name val="Arial"/>
      <family val="0"/>
    </font>
    <font>
      <sz val="4.5"/>
      <name val="Arial"/>
      <family val="2"/>
    </font>
    <font>
      <b/>
      <sz val="5.5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6.25"/>
      <name val="Arial"/>
      <family val="2"/>
    </font>
    <font>
      <sz val="6.25"/>
      <name val="Arial"/>
      <family val="2"/>
    </font>
    <font>
      <b/>
      <sz val="4"/>
      <name val="Arial"/>
      <family val="2"/>
    </font>
    <font>
      <b/>
      <sz val="4.5"/>
      <name val="Arial"/>
      <family val="2"/>
    </font>
    <font>
      <b/>
      <sz val="5"/>
      <name val="Arial"/>
      <family val="2"/>
    </font>
    <font>
      <b/>
      <sz val="6.5"/>
      <color indexed="9"/>
      <name val="Arial"/>
      <family val="2"/>
    </font>
    <font>
      <sz val="48"/>
      <color indexed="14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63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8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165" fontId="0" fillId="0" borderId="7" xfId="0" applyNumberFormat="1" applyFont="1" applyFill="1" applyBorder="1" applyAlignment="1" applyProtection="1">
      <alignment horizontal="center"/>
      <protection locked="0"/>
    </xf>
    <xf numFmtId="165" fontId="0" fillId="0" borderId="8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168" fontId="4" fillId="0" borderId="3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7" fontId="4" fillId="0" borderId="3" xfId="0" applyNumberFormat="1" applyFont="1" applyFill="1" applyBorder="1" applyAlignment="1">
      <alignment horizontal="center"/>
    </xf>
    <xf numFmtId="167" fontId="4" fillId="0" borderId="4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 applyProtection="1">
      <alignment horizontal="center"/>
      <protection locked="0"/>
    </xf>
    <xf numFmtId="165" fontId="0" fillId="0" borderId="12" xfId="0" applyNumberFormat="1" applyFont="1" applyFill="1" applyBorder="1" applyAlignment="1" applyProtection="1">
      <alignment horizontal="center"/>
      <protection locked="0"/>
    </xf>
    <xf numFmtId="165" fontId="0" fillId="0" borderId="13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14" xfId="0" applyBorder="1" applyAlignment="1" applyProtection="1">
      <alignment horizontal="center"/>
      <protection locked="0"/>
    </xf>
    <xf numFmtId="165" fontId="4" fillId="0" borderId="15" xfId="0" applyNumberFormat="1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 applyProtection="1">
      <alignment horizontal="center"/>
      <protection locked="0"/>
    </xf>
    <xf numFmtId="168" fontId="0" fillId="0" borderId="7" xfId="0" applyNumberFormat="1" applyFont="1" applyBorder="1" applyAlignment="1" applyProtection="1">
      <alignment horizontal="center"/>
      <protection locked="0"/>
    </xf>
    <xf numFmtId="168" fontId="0" fillId="0" borderId="2" xfId="0" applyNumberFormat="1" applyFont="1" applyFill="1" applyBorder="1" applyAlignment="1" applyProtection="1">
      <alignment horizontal="center"/>
      <protection locked="0"/>
    </xf>
    <xf numFmtId="168" fontId="0" fillId="0" borderId="8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 horizontal="center"/>
      <protection locked="0"/>
    </xf>
    <xf numFmtId="165" fontId="0" fillId="0" borderId="18" xfId="0" applyNumberFormat="1" applyBorder="1" applyAlignment="1" applyProtection="1">
      <alignment horizontal="center"/>
      <protection locked="0"/>
    </xf>
    <xf numFmtId="165" fontId="0" fillId="0" borderId="19" xfId="0" applyNumberFormat="1" applyBorder="1" applyAlignment="1" applyProtection="1">
      <alignment horizontal="center"/>
      <protection locked="0"/>
    </xf>
    <xf numFmtId="165" fontId="0" fillId="0" borderId="14" xfId="0" applyNumberFormat="1" applyFont="1" applyFill="1" applyBorder="1" applyAlignment="1" applyProtection="1">
      <alignment horizontal="center"/>
      <protection locked="0"/>
    </xf>
    <xf numFmtId="165" fontId="0" fillId="0" borderId="15" xfId="0" applyNumberFormat="1" applyFont="1" applyFill="1" applyBorder="1" applyAlignment="1" applyProtection="1">
      <alignment horizontal="center"/>
      <protection locked="0"/>
    </xf>
    <xf numFmtId="165" fontId="0" fillId="0" borderId="16" xfId="0" applyNumberFormat="1" applyFont="1" applyFill="1" applyBorder="1" applyAlignment="1" applyProtection="1">
      <alignment horizontal="center"/>
      <protection locked="0"/>
    </xf>
    <xf numFmtId="165" fontId="0" fillId="0" borderId="17" xfId="0" applyNumberFormat="1" applyFont="1" applyFill="1" applyBorder="1" applyAlignment="1" applyProtection="1">
      <alignment horizontal="center"/>
      <protection locked="0"/>
    </xf>
    <xf numFmtId="165" fontId="0" fillId="0" borderId="18" xfId="0" applyNumberFormat="1" applyFont="1" applyFill="1" applyBorder="1" applyAlignment="1" applyProtection="1">
      <alignment horizontal="center"/>
      <protection locked="0"/>
    </xf>
    <xf numFmtId="165" fontId="0" fillId="0" borderId="19" xfId="0" applyNumberFormat="1" applyFont="1" applyFill="1" applyBorder="1" applyAlignment="1" applyProtection="1">
      <alignment horizont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65" fontId="0" fillId="0" borderId="7" xfId="0" applyNumberFormat="1" applyFont="1" applyBorder="1" applyAlignment="1" applyProtection="1">
      <alignment horizontal="center"/>
      <protection locked="0"/>
    </xf>
    <xf numFmtId="165" fontId="0" fillId="0" borderId="2" xfId="0" applyNumberFormat="1" applyFont="1" applyBorder="1" applyAlignment="1" applyProtection="1">
      <alignment horizontal="center"/>
      <protection locked="0"/>
    </xf>
    <xf numFmtId="165" fontId="0" fillId="0" borderId="8" xfId="0" applyNumberFormat="1" applyFont="1" applyBorder="1" applyAlignment="1" applyProtection="1">
      <alignment horizontal="center"/>
      <protection locked="0"/>
    </xf>
    <xf numFmtId="14" fontId="0" fillId="0" borderId="13" xfId="0" applyNumberFormat="1" applyFont="1" applyBorder="1" applyAlignment="1" applyProtection="1">
      <alignment horizontal="center"/>
      <protection locked="0"/>
    </xf>
    <xf numFmtId="14" fontId="0" fillId="0" borderId="7" xfId="0" applyNumberFormat="1" applyFont="1" applyBorder="1" applyAlignment="1" applyProtection="1">
      <alignment horizontal="center"/>
      <protection locked="0"/>
    </xf>
    <xf numFmtId="14" fontId="0" fillId="0" borderId="8" xfId="0" applyNumberFormat="1" applyFont="1" applyBorder="1" applyAlignment="1" applyProtection="1">
      <alignment horizontal="center"/>
      <protection locked="0"/>
    </xf>
    <xf numFmtId="14" fontId="0" fillId="0" borderId="20" xfId="0" applyNumberFormat="1" applyFont="1" applyFill="1" applyBorder="1" applyAlignment="1" applyProtection="1">
      <alignment horizontal="center"/>
      <protection locked="0"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14" fontId="0" fillId="0" borderId="21" xfId="0" applyNumberFormat="1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165" fontId="4" fillId="0" borderId="2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right"/>
    </xf>
    <xf numFmtId="3" fontId="15" fillId="0" borderId="25" xfId="0" applyNumberFormat="1" applyFont="1" applyFill="1" applyBorder="1" applyAlignment="1">
      <alignment horizontal="right"/>
    </xf>
    <xf numFmtId="0" fontId="15" fillId="0" borderId="25" xfId="0" applyFont="1" applyFill="1" applyBorder="1" applyAlignment="1">
      <alignment horizontal="right"/>
    </xf>
    <xf numFmtId="0" fontId="15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/>
    </xf>
    <xf numFmtId="49" fontId="2" fillId="0" borderId="31" xfId="0" applyNumberFormat="1" applyFont="1" applyBorder="1" applyAlignment="1" applyProtection="1">
      <alignment horizontal="center"/>
      <protection locked="0"/>
    </xf>
    <xf numFmtId="171" fontId="2" fillId="0" borderId="31" xfId="0" applyNumberFormat="1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174" fontId="2" fillId="0" borderId="32" xfId="0" applyNumberFormat="1" applyFont="1" applyBorder="1" applyAlignment="1" applyProtection="1">
      <alignment horizontal="center"/>
      <protection locked="0"/>
    </xf>
    <xf numFmtId="0" fontId="0" fillId="4" borderId="0" xfId="0" applyFill="1" applyAlignment="1">
      <alignment horizontal="center"/>
    </xf>
    <xf numFmtId="169" fontId="4" fillId="0" borderId="10" xfId="0" applyNumberFormat="1" applyFont="1" applyFill="1" applyBorder="1" applyAlignment="1">
      <alignment horizontal="center"/>
    </xf>
    <xf numFmtId="0" fontId="24" fillId="5" borderId="33" xfId="0" applyFont="1" applyFill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 vertical="center" wrapText="1"/>
    </xf>
    <xf numFmtId="0" fontId="24" fillId="5" borderId="35" xfId="0" applyFont="1" applyFill="1" applyBorder="1" applyAlignment="1">
      <alignment horizontal="center" vertical="center" wrapText="1"/>
    </xf>
    <xf numFmtId="0" fontId="24" fillId="5" borderId="36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24" fillId="5" borderId="37" xfId="0" applyFont="1" applyFill="1" applyBorder="1" applyAlignment="1">
      <alignment horizontal="center" vertical="center" wrapText="1"/>
    </xf>
    <xf numFmtId="0" fontId="24" fillId="5" borderId="38" xfId="0" applyFont="1" applyFill="1" applyBorder="1" applyAlignment="1">
      <alignment horizontal="center" vertical="center" wrapText="1"/>
    </xf>
    <xf numFmtId="0" fontId="24" fillId="5" borderId="39" xfId="0" applyFont="1" applyFill="1" applyBorder="1" applyAlignment="1">
      <alignment horizontal="center" vertical="center" wrapText="1"/>
    </xf>
    <xf numFmtId="0" fontId="24" fillId="5" borderId="4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9" fillId="2" borderId="13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Border="1" applyAlignment="1" applyProtection="1">
      <alignment horizontal="center" vertical="center" wrapText="1"/>
      <protection/>
    </xf>
    <xf numFmtId="0" fontId="29" fillId="2" borderId="42" xfId="20" applyFont="1" applyFill="1" applyBorder="1" applyAlignment="1" applyProtection="1">
      <alignment horizontal="center" vertical="center" wrapText="1"/>
      <protection/>
    </xf>
    <xf numFmtId="0" fontId="29" fillId="0" borderId="2" xfId="20" applyFont="1" applyBorder="1" applyAlignment="1" applyProtection="1">
      <alignment horizontal="center" vertical="center" wrapText="1"/>
      <protection/>
    </xf>
    <xf numFmtId="0" fontId="5" fillId="2" borderId="4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9" fontId="4" fillId="0" borderId="20" xfId="0" applyNumberFormat="1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168" fontId="4" fillId="0" borderId="4" xfId="0" applyNumberFormat="1" applyFont="1" applyFill="1" applyBorder="1" applyAlignment="1">
      <alignment horizontal="center"/>
    </xf>
    <xf numFmtId="169" fontId="4" fillId="0" borderId="21" xfId="0" applyNumberFormat="1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center"/>
    </xf>
    <xf numFmtId="0" fontId="3" fillId="6" borderId="45" xfId="0" applyFont="1" applyFill="1" applyBorder="1" applyAlignment="1">
      <alignment horizontal="center" vertical="center" wrapText="1"/>
    </xf>
    <xf numFmtId="0" fontId="0" fillId="6" borderId="46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25" fillId="0" borderId="48" xfId="0" applyFont="1" applyFill="1" applyBorder="1" applyAlignment="1">
      <alignment horizontal="center" vertical="center" wrapText="1"/>
    </xf>
    <xf numFmtId="0" fontId="26" fillId="0" borderId="48" xfId="0" applyFont="1" applyBorder="1" applyAlignment="1">
      <alignment/>
    </xf>
    <xf numFmtId="0" fontId="7" fillId="2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7" fillId="2" borderId="2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9" fillId="2" borderId="49" xfId="20" applyFont="1" applyFill="1" applyBorder="1" applyAlignment="1" applyProtection="1">
      <alignment horizontal="center" vertical="center" wrapText="1"/>
      <protection/>
    </xf>
    <xf numFmtId="0" fontId="29" fillId="0" borderId="15" xfId="20" applyFont="1" applyBorder="1" applyAlignment="1" applyProtection="1">
      <alignment horizontal="center" wrapText="1"/>
      <protection/>
    </xf>
    <xf numFmtId="0" fontId="29" fillId="0" borderId="16" xfId="20" applyFont="1" applyBorder="1" applyAlignment="1" applyProtection="1">
      <alignment horizontal="center" wrapText="1"/>
      <protection/>
    </xf>
    <xf numFmtId="0" fontId="7" fillId="2" borderId="5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165" fontId="4" fillId="0" borderId="50" xfId="0" applyNumberFormat="1" applyFont="1" applyFill="1" applyBorder="1" applyAlignment="1">
      <alignment horizontal="right" indent="1"/>
    </xf>
    <xf numFmtId="165" fontId="4" fillId="0" borderId="51" xfId="0" applyNumberFormat="1" applyFont="1" applyFill="1" applyBorder="1" applyAlignment="1">
      <alignment horizontal="right" indent="1"/>
    </xf>
    <xf numFmtId="165" fontId="5" fillId="0" borderId="52" xfId="0" applyNumberFormat="1" applyFont="1" applyFill="1" applyBorder="1" applyAlignment="1">
      <alignment horizontal="center" wrapText="1"/>
    </xf>
    <xf numFmtId="165" fontId="5" fillId="0" borderId="53" xfId="0" applyNumberFormat="1" applyFont="1" applyFill="1" applyBorder="1" applyAlignment="1">
      <alignment horizontal="center" wrapText="1"/>
    </xf>
    <xf numFmtId="165" fontId="5" fillId="0" borderId="54" xfId="0" applyNumberFormat="1" applyFont="1" applyFill="1" applyBorder="1" applyAlignment="1">
      <alignment horizontal="center"/>
    </xf>
    <xf numFmtId="165" fontId="5" fillId="0" borderId="52" xfId="0" applyNumberFormat="1" applyFont="1" applyFill="1" applyBorder="1" applyAlignment="1">
      <alignment horizontal="center"/>
    </xf>
    <xf numFmtId="165" fontId="4" fillId="7" borderId="55" xfId="0" applyNumberFormat="1" applyFont="1" applyFill="1" applyBorder="1" applyAlignment="1">
      <alignment horizontal="right" indent="1"/>
    </xf>
    <xf numFmtId="165" fontId="4" fillId="7" borderId="56" xfId="0" applyNumberFormat="1" applyFont="1" applyFill="1" applyBorder="1" applyAlignment="1">
      <alignment horizontal="right" indent="1"/>
    </xf>
    <xf numFmtId="165" fontId="4" fillId="7" borderId="24" xfId="0" applyNumberFormat="1" applyFont="1" applyFill="1" applyBorder="1" applyAlignment="1">
      <alignment horizontal="right" indent="1"/>
    </xf>
    <xf numFmtId="165" fontId="4" fillId="7" borderId="57" xfId="0" applyNumberFormat="1" applyFont="1" applyFill="1" applyBorder="1" applyAlignment="1">
      <alignment horizontal="right" indent="1"/>
    </xf>
    <xf numFmtId="165" fontId="4" fillId="0" borderId="24" xfId="0" applyNumberFormat="1" applyFont="1" applyFill="1" applyBorder="1" applyAlignment="1">
      <alignment horizontal="right" indent="1"/>
    </xf>
    <xf numFmtId="165" fontId="4" fillId="0" borderId="57" xfId="0" applyNumberFormat="1" applyFont="1" applyFill="1" applyBorder="1" applyAlignment="1">
      <alignment horizontal="right" indent="1"/>
    </xf>
    <xf numFmtId="165" fontId="5" fillId="0" borderId="25" xfId="0" applyNumberFormat="1" applyFont="1" applyFill="1" applyBorder="1" applyAlignment="1">
      <alignment horizontal="right" indent="1"/>
    </xf>
    <xf numFmtId="165" fontId="5" fillId="0" borderId="58" xfId="0" applyNumberFormat="1" applyFont="1" applyFill="1" applyBorder="1" applyAlignment="1">
      <alignment horizontal="right" indent="1"/>
    </xf>
    <xf numFmtId="0" fontId="20" fillId="0" borderId="59" xfId="0" applyFont="1" applyBorder="1" applyAlignment="1">
      <alignment horizontal="left"/>
    </xf>
    <xf numFmtId="0" fontId="21" fillId="0" borderId="59" xfId="0" applyFont="1" applyBorder="1" applyAlignment="1">
      <alignment horizontal="left"/>
    </xf>
    <xf numFmtId="176" fontId="9" fillId="0" borderId="60" xfId="0" applyNumberFormat="1" applyFont="1" applyFill="1" applyBorder="1" applyAlignment="1">
      <alignment horizontal="right" indent="1"/>
    </xf>
    <xf numFmtId="176" fontId="9" fillId="0" borderId="24" xfId="0" applyNumberFormat="1" applyFont="1" applyFill="1" applyBorder="1" applyAlignment="1">
      <alignment horizontal="right" indent="1"/>
    </xf>
    <xf numFmtId="169" fontId="4" fillId="7" borderId="24" xfId="0" applyNumberFormat="1" applyFont="1" applyFill="1" applyBorder="1" applyAlignment="1">
      <alignment horizontal="right" indent="1"/>
    </xf>
    <xf numFmtId="169" fontId="4" fillId="7" borderId="57" xfId="0" applyNumberFormat="1" applyFont="1" applyFill="1" applyBorder="1" applyAlignment="1">
      <alignment horizontal="right" indent="1"/>
    </xf>
    <xf numFmtId="165" fontId="4" fillId="0" borderId="61" xfId="0" applyNumberFormat="1" applyFont="1" applyFill="1" applyBorder="1" applyAlignment="1">
      <alignment horizontal="right" indent="1"/>
    </xf>
    <xf numFmtId="165" fontId="4" fillId="0" borderId="62" xfId="0" applyNumberFormat="1" applyFont="1" applyFill="1" applyBorder="1" applyAlignment="1">
      <alignment horizontal="right" indent="1"/>
    </xf>
    <xf numFmtId="165" fontId="4" fillId="0" borderId="63" xfId="0" applyNumberFormat="1" applyFont="1" applyFill="1" applyBorder="1" applyAlignment="1">
      <alignment horizontal="right" indent="1"/>
    </xf>
    <xf numFmtId="165" fontId="4" fillId="0" borderId="64" xfId="0" applyNumberFormat="1" applyFont="1" applyFill="1" applyBorder="1" applyAlignment="1">
      <alignment horizontal="right" indent="1"/>
    </xf>
    <xf numFmtId="165" fontId="4" fillId="0" borderId="65" xfId="0" applyNumberFormat="1" applyFont="1" applyFill="1" applyBorder="1" applyAlignment="1">
      <alignment horizontal="right" indent="1"/>
    </xf>
    <xf numFmtId="165" fontId="4" fillId="0" borderId="55" xfId="0" applyNumberFormat="1" applyFont="1" applyFill="1" applyBorder="1" applyAlignment="1">
      <alignment horizontal="right" indent="1"/>
    </xf>
    <xf numFmtId="165" fontId="4" fillId="0" borderId="56" xfId="0" applyNumberFormat="1" applyFont="1" applyFill="1" applyBorder="1" applyAlignment="1">
      <alignment horizontal="right" indent="1"/>
    </xf>
    <xf numFmtId="165" fontId="4" fillId="0" borderId="60" xfId="0" applyNumberFormat="1" applyFont="1" applyFill="1" applyBorder="1" applyAlignment="1">
      <alignment horizontal="right" indent="1"/>
    </xf>
    <xf numFmtId="171" fontId="4" fillId="0" borderId="66" xfId="0" applyNumberFormat="1" applyFont="1" applyBorder="1" applyAlignment="1" applyProtection="1">
      <alignment horizontal="center"/>
      <protection/>
    </xf>
    <xf numFmtId="171" fontId="4" fillId="0" borderId="14" xfId="0" applyNumberFormat="1" applyFont="1" applyBorder="1" applyAlignment="1" applyProtection="1">
      <alignment horizontal="center"/>
      <protection/>
    </xf>
    <xf numFmtId="0" fontId="4" fillId="0" borderId="66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65" fontId="9" fillId="0" borderId="56" xfId="0" applyNumberFormat="1" applyFont="1" applyFill="1" applyBorder="1" applyAlignment="1">
      <alignment horizontal="center" vertical="top" wrapText="1"/>
    </xf>
    <xf numFmtId="0" fontId="9" fillId="0" borderId="65" xfId="0" applyFont="1" applyBorder="1" applyAlignment="1">
      <alignment horizontal="center" vertical="top"/>
    </xf>
    <xf numFmtId="0" fontId="16" fillId="0" borderId="59" xfId="0" applyFont="1" applyFill="1" applyBorder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0" fontId="17" fillId="0" borderId="53" xfId="0" applyFont="1" applyBorder="1" applyAlignment="1">
      <alignment horizontal="left" vertical="center"/>
    </xf>
    <xf numFmtId="0" fontId="17" fillId="0" borderId="67" xfId="0" applyFont="1" applyBorder="1" applyAlignment="1">
      <alignment horizontal="left" vertical="center"/>
    </xf>
    <xf numFmtId="0" fontId="17" fillId="0" borderId="62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9" fillId="0" borderId="68" xfId="0" applyFont="1" applyFill="1" applyBorder="1" applyAlignment="1">
      <alignment horizontal="left"/>
    </xf>
    <xf numFmtId="0" fontId="9" fillId="0" borderId="68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6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0" fillId="0" borderId="14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5" fillId="0" borderId="6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13" fillId="0" borderId="14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4" fillId="0" borderId="59" xfId="0" applyFont="1" applyBorder="1" applyAlignment="1">
      <alignment horizontal="left"/>
    </xf>
    <xf numFmtId="0" fontId="14" fillId="0" borderId="71" xfId="0" applyFont="1" applyBorder="1" applyAlignment="1">
      <alignment horizontal="left"/>
    </xf>
    <xf numFmtId="0" fontId="14" fillId="0" borderId="72" xfId="0" applyFont="1" applyBorder="1" applyAlignment="1">
      <alignment horizontal="left"/>
    </xf>
    <xf numFmtId="165" fontId="4" fillId="7" borderId="60" xfId="0" applyNumberFormat="1" applyFont="1" applyFill="1" applyBorder="1" applyAlignment="1">
      <alignment horizontal="right" indent="1"/>
    </xf>
    <xf numFmtId="165" fontId="4" fillId="0" borderId="73" xfId="0" applyNumberFormat="1" applyFont="1" applyFill="1" applyBorder="1" applyAlignment="1">
      <alignment horizontal="right" indent="1"/>
    </xf>
    <xf numFmtId="165" fontId="4" fillId="0" borderId="74" xfId="0" applyNumberFormat="1" applyFont="1" applyFill="1" applyBorder="1" applyAlignment="1">
      <alignment horizontal="right" indent="1"/>
    </xf>
    <xf numFmtId="165" fontId="5" fillId="0" borderId="75" xfId="0" applyNumberFormat="1" applyFont="1" applyFill="1" applyBorder="1" applyAlignment="1">
      <alignment horizontal="center"/>
    </xf>
    <xf numFmtId="165" fontId="4" fillId="0" borderId="76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65" fontId="5" fillId="0" borderId="77" xfId="0" applyNumberFormat="1" applyFont="1" applyFill="1" applyBorder="1" applyAlignment="1">
      <alignment horizontal="center"/>
    </xf>
    <xf numFmtId="165" fontId="4" fillId="0" borderId="78" xfId="0" applyNumberFormat="1" applyFont="1" applyFill="1" applyBorder="1" applyAlignment="1">
      <alignment horizontal="center"/>
    </xf>
    <xf numFmtId="0" fontId="16" fillId="0" borderId="79" xfId="0" applyFont="1" applyFill="1" applyBorder="1" applyAlignment="1">
      <alignment horizontal="left"/>
    </xf>
    <xf numFmtId="0" fontId="16" fillId="0" borderId="79" xfId="0" applyFont="1" applyBorder="1" applyAlignment="1">
      <alignment horizontal="left"/>
    </xf>
    <xf numFmtId="0" fontId="17" fillId="0" borderId="59" xfId="0" applyFont="1" applyBorder="1" applyAlignment="1">
      <alignment/>
    </xf>
    <xf numFmtId="14" fontId="4" fillId="7" borderId="55" xfId="0" applyNumberFormat="1" applyFont="1" applyFill="1" applyBorder="1" applyAlignment="1">
      <alignment horizontal="right" indent="1"/>
    </xf>
    <xf numFmtId="14" fontId="4" fillId="7" borderId="56" xfId="0" applyNumberFormat="1" applyFont="1" applyFill="1" applyBorder="1" applyAlignment="1">
      <alignment horizontal="right" indent="1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14" fontId="9" fillId="0" borderId="65" xfId="0" applyNumberFormat="1" applyFont="1" applyFill="1" applyBorder="1" applyAlignment="1" applyProtection="1">
      <alignment horizontal="right" indent="1"/>
      <protection/>
    </xf>
    <xf numFmtId="14" fontId="9" fillId="0" borderId="55" xfId="0" applyNumberFormat="1" applyFont="1" applyFill="1" applyBorder="1" applyAlignment="1" applyProtection="1">
      <alignment horizontal="right" indent="1"/>
      <protection/>
    </xf>
    <xf numFmtId="175" fontId="9" fillId="0" borderId="60" xfId="0" applyNumberFormat="1" applyFont="1" applyFill="1" applyBorder="1" applyAlignment="1">
      <alignment horizontal="right" indent="1"/>
    </xf>
    <xf numFmtId="0" fontId="9" fillId="0" borderId="60" xfId="0" applyNumberFormat="1" applyFont="1" applyFill="1" applyBorder="1" applyAlignment="1">
      <alignment horizontal="right" indent="1"/>
    </xf>
    <xf numFmtId="176" fontId="4" fillId="0" borderId="57" xfId="0" applyNumberFormat="1" applyFont="1" applyFill="1" applyBorder="1" applyAlignment="1">
      <alignment horizontal="right" indent="1"/>
    </xf>
    <xf numFmtId="176" fontId="4" fillId="0" borderId="60" xfId="0" applyNumberFormat="1" applyFont="1" applyFill="1" applyBorder="1" applyAlignment="1">
      <alignment horizontal="right" indent="1"/>
    </xf>
    <xf numFmtId="173" fontId="4" fillId="0" borderId="60" xfId="0" applyNumberFormat="1" applyFont="1" applyFill="1" applyBorder="1" applyAlignment="1">
      <alignment horizontal="right" indent="1"/>
    </xf>
    <xf numFmtId="173" fontId="4" fillId="0" borderId="24" xfId="0" applyNumberFormat="1" applyFont="1" applyFill="1" applyBorder="1" applyAlignment="1">
      <alignment horizontal="right" indent="1"/>
    </xf>
    <xf numFmtId="175" fontId="9" fillId="0" borderId="57" xfId="0" applyNumberFormat="1" applyFont="1" applyFill="1" applyBorder="1" applyAlignment="1">
      <alignment horizontal="right" indent="1"/>
    </xf>
    <xf numFmtId="0" fontId="13" fillId="0" borderId="66" xfId="0" applyFont="1" applyBorder="1" applyAlignment="1">
      <alignment horizontal="left" vertical="top" wrapText="1" indent="1"/>
    </xf>
    <xf numFmtId="0" fontId="13" fillId="0" borderId="14" xfId="0" applyFont="1" applyBorder="1" applyAlignment="1">
      <alignment horizontal="left" vertical="top" wrapText="1" indent="1"/>
    </xf>
    <xf numFmtId="0" fontId="16" fillId="0" borderId="61" xfId="0" applyFont="1" applyFill="1" applyBorder="1" applyAlignment="1">
      <alignment horizontal="left" vertical="center"/>
    </xf>
    <xf numFmtId="0" fontId="16" fillId="0" borderId="6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0" borderId="61" xfId="0" applyFont="1" applyBorder="1" applyAlignment="1">
      <alignment vertical="center"/>
    </xf>
    <xf numFmtId="0" fontId="18" fillId="0" borderId="61" xfId="0" applyFont="1" applyFill="1" applyBorder="1" applyAlignment="1">
      <alignment horizontal="left" vertical="center"/>
    </xf>
    <xf numFmtId="0" fontId="18" fillId="0" borderId="6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61" xfId="0" applyFont="1" applyBorder="1" applyAlignment="1">
      <alignment vertical="center"/>
    </xf>
    <xf numFmtId="0" fontId="9" fillId="0" borderId="67" xfId="0" applyFont="1" applyBorder="1" applyAlignment="1">
      <alignment horizontal="center" vertical="top"/>
    </xf>
    <xf numFmtId="0" fontId="15" fillId="0" borderId="67" xfId="0" applyFont="1" applyFill="1" applyBorder="1" applyAlignment="1">
      <alignment horizontal="left"/>
    </xf>
    <xf numFmtId="0" fontId="9" fillId="0" borderId="6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61" xfId="0" applyFont="1" applyFill="1" applyBorder="1" applyAlignment="1">
      <alignment horizontal="left"/>
    </xf>
    <xf numFmtId="0" fontId="9" fillId="0" borderId="61" xfId="0" applyFont="1" applyBorder="1" applyAlignment="1">
      <alignment horizontal="left"/>
    </xf>
    <xf numFmtId="0" fontId="9" fillId="0" borderId="6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9" fillId="0" borderId="22" xfId="0" applyFont="1" applyFill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9" fillId="0" borderId="22" xfId="0" applyFont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1" fillId="3" borderId="0" xfId="0" applyFont="1" applyFill="1" applyBorder="1" applyAlignment="1">
      <alignment horizontal="right"/>
    </xf>
    <xf numFmtId="0" fontId="11" fillId="3" borderId="0" xfId="0" applyFont="1" applyFill="1" applyAlignment="1">
      <alignment/>
    </xf>
    <xf numFmtId="0" fontId="3" fillId="8" borderId="80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5" fillId="2" borderId="84" xfId="0" applyFont="1" applyFill="1" applyBorder="1" applyAlignment="1">
      <alignment horizontal="center"/>
    </xf>
    <xf numFmtId="0" fontId="0" fillId="0" borderId="85" xfId="0" applyBorder="1" applyAlignment="1">
      <alignment horizontal="center"/>
    </xf>
    <xf numFmtId="169" fontId="4" fillId="0" borderId="9" xfId="0" applyNumberFormat="1" applyFont="1" applyFill="1" applyBorder="1" applyAlignment="1">
      <alignment horizontal="center"/>
    </xf>
    <xf numFmtId="169" fontId="4" fillId="0" borderId="10" xfId="0" applyNumberFormat="1" applyFont="1" applyFill="1" applyBorder="1" applyAlignment="1">
      <alignment horizontal="center"/>
    </xf>
    <xf numFmtId="169" fontId="4" fillId="0" borderId="86" xfId="0" applyNumberFormat="1" applyFont="1" applyFill="1" applyBorder="1" applyAlignment="1">
      <alignment horizontal="center"/>
    </xf>
    <xf numFmtId="169" fontId="4" fillId="0" borderId="21" xfId="0" applyNumberFormat="1" applyFont="1" applyFill="1" applyBorder="1" applyAlignment="1">
      <alignment horizontal="center"/>
    </xf>
    <xf numFmtId="169" fontId="4" fillId="0" borderId="66" xfId="0" applyNumberFormat="1" applyFont="1" applyFill="1" applyBorder="1" applyAlignment="1">
      <alignment horizontal="center"/>
    </xf>
    <xf numFmtId="169" fontId="4" fillId="0" borderId="20" xfId="0" applyNumberFormat="1" applyFont="1" applyFill="1" applyBorder="1" applyAlignment="1">
      <alignment horizontal="center"/>
    </xf>
    <xf numFmtId="169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9" borderId="15" xfId="0" applyNumberFormat="1" applyFont="1" applyFill="1" applyBorder="1" applyAlignment="1">
      <alignment horizontal="center"/>
    </xf>
    <xf numFmtId="165" fontId="4" fillId="9" borderId="10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9" borderId="9" xfId="0" applyNumberFormat="1" applyFont="1" applyFill="1" applyBorder="1" applyAlignment="1">
      <alignment horizontal="center"/>
    </xf>
    <xf numFmtId="165" fontId="4" fillId="9" borderId="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400050</xdr:colOff>
      <xdr:row>1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390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28</xdr:row>
      <xdr:rowOff>57150</xdr:rowOff>
    </xdr:from>
    <xdr:to>
      <xdr:col>6</xdr:col>
      <xdr:colOff>457200</xdr:colOff>
      <xdr:row>28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838450" y="479107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29</xdr:row>
      <xdr:rowOff>57150</xdr:rowOff>
    </xdr:from>
    <xdr:to>
      <xdr:col>6</xdr:col>
      <xdr:colOff>457200</xdr:colOff>
      <xdr:row>29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838450" y="49530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30</xdr:row>
      <xdr:rowOff>57150</xdr:rowOff>
    </xdr:from>
    <xdr:to>
      <xdr:col>6</xdr:col>
      <xdr:colOff>457200</xdr:colOff>
      <xdr:row>30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2838450" y="51149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31</xdr:row>
      <xdr:rowOff>57150</xdr:rowOff>
    </xdr:from>
    <xdr:to>
      <xdr:col>6</xdr:col>
      <xdr:colOff>457200</xdr:colOff>
      <xdr:row>31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2838450" y="5276850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28</xdr:row>
      <xdr:rowOff>57150</xdr:rowOff>
    </xdr:from>
    <xdr:to>
      <xdr:col>8</xdr:col>
      <xdr:colOff>304800</xdr:colOff>
      <xdr:row>28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3305175" y="479107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29</xdr:row>
      <xdr:rowOff>57150</xdr:rowOff>
    </xdr:from>
    <xdr:to>
      <xdr:col>8</xdr:col>
      <xdr:colOff>304800</xdr:colOff>
      <xdr:row>29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3305175" y="4953000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30</xdr:row>
      <xdr:rowOff>57150</xdr:rowOff>
    </xdr:from>
    <xdr:to>
      <xdr:col>8</xdr:col>
      <xdr:colOff>304800</xdr:colOff>
      <xdr:row>30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3305175" y="511492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31</xdr:row>
      <xdr:rowOff>57150</xdr:rowOff>
    </xdr:from>
    <xdr:to>
      <xdr:col>8</xdr:col>
      <xdr:colOff>304800</xdr:colOff>
      <xdr:row>31</xdr:row>
      <xdr:rowOff>133350</xdr:rowOff>
    </xdr:to>
    <xdr:sp>
      <xdr:nvSpPr>
        <xdr:cNvPr id="8" name="Rectangle 8"/>
        <xdr:cNvSpPr>
          <a:spLocks/>
        </xdr:cNvSpPr>
      </xdr:nvSpPr>
      <xdr:spPr>
        <a:xfrm>
          <a:off x="3305175" y="5276850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38100</xdr:rowOff>
    </xdr:from>
    <xdr:to>
      <xdr:col>0</xdr:col>
      <xdr:colOff>361950</xdr:colOff>
      <xdr:row>4</xdr:row>
      <xdr:rowOff>152400</xdr:rowOff>
    </xdr:to>
    <xdr:sp>
      <xdr:nvSpPr>
        <xdr:cNvPr id="9" name="Rectangle 9"/>
        <xdr:cNvSpPr>
          <a:spLocks/>
        </xdr:cNvSpPr>
      </xdr:nvSpPr>
      <xdr:spPr>
        <a:xfrm>
          <a:off x="28575" y="781050"/>
          <a:ext cx="333375" cy="1143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Part I</a:t>
          </a:r>
        </a:p>
      </xdr:txBody>
    </xdr:sp>
    <xdr:clientData/>
  </xdr:twoCellAnchor>
  <xdr:twoCellAnchor>
    <xdr:from>
      <xdr:col>0</xdr:col>
      <xdr:colOff>28575</xdr:colOff>
      <xdr:row>19</xdr:row>
      <xdr:rowOff>38100</xdr:rowOff>
    </xdr:from>
    <xdr:to>
      <xdr:col>0</xdr:col>
      <xdr:colOff>361950</xdr:colOff>
      <xdr:row>19</xdr:row>
      <xdr:rowOff>152400</xdr:rowOff>
    </xdr:to>
    <xdr:sp>
      <xdr:nvSpPr>
        <xdr:cNvPr id="10" name="Rectangle 10"/>
        <xdr:cNvSpPr>
          <a:spLocks/>
        </xdr:cNvSpPr>
      </xdr:nvSpPr>
      <xdr:spPr>
        <a:xfrm>
          <a:off x="28575" y="3286125"/>
          <a:ext cx="333375" cy="1143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Part II</a:t>
          </a:r>
        </a:p>
      </xdr:txBody>
    </xdr:sp>
    <xdr:clientData/>
  </xdr:twoCellAnchor>
  <xdr:twoCellAnchor>
    <xdr:from>
      <xdr:col>8</xdr:col>
      <xdr:colOff>161925</xdr:colOff>
      <xdr:row>0</xdr:row>
      <xdr:rowOff>57150</xdr:rowOff>
    </xdr:from>
    <xdr:to>
      <xdr:col>9</xdr:col>
      <xdr:colOff>19050</xdr:colOff>
      <xdr:row>0</xdr:row>
      <xdr:rowOff>200025</xdr:rowOff>
    </xdr:to>
    <xdr:sp>
      <xdr:nvSpPr>
        <xdr:cNvPr id="11" name="AutoShape 11"/>
        <xdr:cNvSpPr>
          <a:spLocks/>
        </xdr:cNvSpPr>
      </xdr:nvSpPr>
      <xdr:spPr>
        <a:xfrm>
          <a:off x="3248025" y="57150"/>
          <a:ext cx="180975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20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28575</xdr:colOff>
      <xdr:row>0</xdr:row>
      <xdr:rowOff>28575</xdr:rowOff>
    </xdr:from>
    <xdr:to>
      <xdr:col>23</xdr:col>
      <xdr:colOff>381000</xdr:colOff>
      <xdr:row>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001000" y="28575"/>
          <a:ext cx="962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314325</xdr:colOff>
      <xdr:row>0</xdr:row>
      <xdr:rowOff>28575</xdr:rowOff>
    </xdr:from>
    <xdr:to>
      <xdr:col>33</xdr:col>
      <xdr:colOff>666750</xdr:colOff>
      <xdr:row>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4382750" y="28575"/>
          <a:ext cx="9620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28</xdr:row>
      <xdr:rowOff>95250</xdr:rowOff>
    </xdr:from>
    <xdr:to>
      <xdr:col>23</xdr:col>
      <xdr:colOff>381000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001000" y="3133725"/>
          <a:ext cx="9620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32</xdr:col>
      <xdr:colOff>304800</xdr:colOff>
      <xdr:row>28</xdr:row>
      <xdr:rowOff>95250</xdr:rowOff>
    </xdr:from>
    <xdr:to>
      <xdr:col>33</xdr:col>
      <xdr:colOff>657225</xdr:colOff>
      <xdr:row>37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4373225" y="3133725"/>
          <a:ext cx="9620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ukeworker.com/other/tax-n-diem/per_diem_rates.htm" TargetMode="External" /><Relationship Id="rId2" Type="http://schemas.openxmlformats.org/officeDocument/2006/relationships/hyperlink" Target="http://www.gsa.gov/Portal/gsa/ep/contentView.do?contentId=9646&amp;contentType=GSA_BASIC" TargetMode="External" /><Relationship Id="rId3" Type="http://schemas.openxmlformats.org/officeDocument/2006/relationships/hyperlink" Target="http://www.nukeworker.com/other/tax-n-diem/per_diem_rates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4"/>
  </sheetPr>
  <dimension ref="B2:I24"/>
  <sheetViews>
    <sheetView tabSelected="1" view="pageBreakPreview" zoomScale="130" zoomScaleNormal="110" zoomScaleSheetLayoutView="130" workbookViewId="0" topLeftCell="A1">
      <selection activeCell="E5" sqref="E5:E6"/>
    </sheetView>
  </sheetViews>
  <sheetFormatPr defaultColWidth="9.140625" defaultRowHeight="12.75"/>
  <cols>
    <col min="1" max="1" width="6.28125" style="1" customWidth="1"/>
    <col min="2" max="2" width="7.8515625" style="1" customWidth="1"/>
    <col min="3" max="3" width="15.57421875" style="1" customWidth="1"/>
    <col min="4" max="4" width="10.57421875" style="1" customWidth="1"/>
    <col min="5" max="5" width="10.28125" style="1" customWidth="1"/>
    <col min="6" max="6" width="9.421875" style="1" customWidth="1"/>
    <col min="7" max="7" width="8.57421875" style="1" customWidth="1"/>
    <col min="8" max="8" width="10.7109375" style="1" customWidth="1"/>
    <col min="9" max="16384" width="9.140625" style="1" customWidth="1"/>
  </cols>
  <sheetData>
    <row r="1" ht="5.25" customHeight="1" thickBot="1"/>
    <row r="2" spans="2:9" ht="33.75" customHeight="1" thickBot="1">
      <c r="B2" s="119" t="s">
        <v>70</v>
      </c>
      <c r="C2" s="120"/>
      <c r="D2" s="120"/>
      <c r="E2" s="120"/>
      <c r="F2" s="120"/>
      <c r="G2" s="120"/>
      <c r="H2" s="120"/>
      <c r="I2" s="121"/>
    </row>
    <row r="3" spans="2:9" ht="12.75" customHeight="1" thickBot="1">
      <c r="B3" s="122" t="s">
        <v>71</v>
      </c>
      <c r="C3" s="123"/>
      <c r="D3" s="123"/>
      <c r="E3" s="123"/>
      <c r="F3" s="123"/>
      <c r="G3" s="123"/>
      <c r="H3" s="123"/>
      <c r="I3" s="123"/>
    </row>
    <row r="4" spans="2:9" ht="13.5" thickBot="1">
      <c r="B4" s="85" t="s">
        <v>111</v>
      </c>
      <c r="C4" s="87" t="s">
        <v>64</v>
      </c>
      <c r="D4" s="86" t="s">
        <v>112</v>
      </c>
      <c r="E4" s="88" t="s">
        <v>128</v>
      </c>
      <c r="F4" s="86" t="s">
        <v>113</v>
      </c>
      <c r="G4" s="89" t="s">
        <v>127</v>
      </c>
      <c r="H4" s="86" t="s">
        <v>114</v>
      </c>
      <c r="I4" s="90" t="s">
        <v>125</v>
      </c>
    </row>
    <row r="5" spans="2:9" ht="11.25" customHeight="1">
      <c r="B5" s="126"/>
      <c r="C5" s="124" t="s">
        <v>73</v>
      </c>
      <c r="D5" s="134" t="s">
        <v>0</v>
      </c>
      <c r="E5" s="124" t="s">
        <v>1</v>
      </c>
      <c r="F5" s="108" t="s">
        <v>16</v>
      </c>
      <c r="G5" s="106" t="s">
        <v>17</v>
      </c>
      <c r="H5" s="104" t="s">
        <v>74</v>
      </c>
      <c r="I5" s="124"/>
    </row>
    <row r="6" spans="2:9" ht="13.5" thickBot="1">
      <c r="B6" s="127"/>
      <c r="C6" s="125"/>
      <c r="D6" s="135"/>
      <c r="E6" s="125"/>
      <c r="F6" s="109"/>
      <c r="G6" s="107"/>
      <c r="H6" s="105"/>
      <c r="I6" s="125"/>
    </row>
    <row r="7" spans="2:9" ht="12.75">
      <c r="B7" s="77" t="s">
        <v>18</v>
      </c>
      <c r="C7" s="80" t="s">
        <v>126</v>
      </c>
      <c r="D7" s="60">
        <v>37987</v>
      </c>
      <c r="E7" s="57">
        <v>38260</v>
      </c>
      <c r="F7" s="53">
        <v>55</v>
      </c>
      <c r="G7" s="54">
        <v>31</v>
      </c>
      <c r="H7" s="28">
        <v>70</v>
      </c>
      <c r="I7" s="30"/>
    </row>
    <row r="8" spans="2:9" ht="12.75">
      <c r="B8" s="77" t="s">
        <v>19</v>
      </c>
      <c r="C8" s="80" t="s">
        <v>126</v>
      </c>
      <c r="D8" s="61">
        <v>38261</v>
      </c>
      <c r="E8" s="58">
        <v>38300</v>
      </c>
      <c r="F8" s="53">
        <v>65</v>
      </c>
      <c r="G8" s="54">
        <v>31</v>
      </c>
      <c r="H8" s="28">
        <v>70</v>
      </c>
      <c r="I8" s="18"/>
    </row>
    <row r="9" spans="2:9" ht="12.75">
      <c r="B9" s="77" t="s">
        <v>20</v>
      </c>
      <c r="C9" s="80" t="s">
        <v>126</v>
      </c>
      <c r="D9" s="61">
        <v>38301</v>
      </c>
      <c r="E9" s="58">
        <v>38352</v>
      </c>
      <c r="F9" s="53">
        <v>65</v>
      </c>
      <c r="G9" s="54">
        <v>31</v>
      </c>
      <c r="H9" s="28">
        <v>0</v>
      </c>
      <c r="I9" s="18"/>
    </row>
    <row r="10" spans="2:9" ht="12.75">
      <c r="B10" s="77" t="s">
        <v>21</v>
      </c>
      <c r="C10" s="80"/>
      <c r="D10" s="61"/>
      <c r="E10" s="58"/>
      <c r="F10" s="53"/>
      <c r="G10" s="54"/>
      <c r="H10" s="28"/>
      <c r="I10" s="18"/>
    </row>
    <row r="11" spans="2:9" ht="12.75">
      <c r="B11" s="77" t="s">
        <v>22</v>
      </c>
      <c r="C11" s="80"/>
      <c r="D11" s="61"/>
      <c r="E11" s="58"/>
      <c r="F11" s="53"/>
      <c r="G11" s="54"/>
      <c r="H11" s="28"/>
      <c r="I11" s="18"/>
    </row>
    <row r="12" spans="2:9" ht="12.75">
      <c r="B12" s="77" t="s">
        <v>23</v>
      </c>
      <c r="C12" s="80"/>
      <c r="D12" s="61"/>
      <c r="E12" s="58"/>
      <c r="F12" s="53"/>
      <c r="G12" s="54"/>
      <c r="H12" s="28"/>
      <c r="I12" s="18"/>
    </row>
    <row r="13" spans="2:9" ht="13.5" thickBot="1">
      <c r="B13" s="78" t="s">
        <v>24</v>
      </c>
      <c r="C13" s="81"/>
      <c r="D13" s="62"/>
      <c r="E13" s="59"/>
      <c r="F13" s="55"/>
      <c r="G13" s="56"/>
      <c r="H13" s="29"/>
      <c r="I13" s="19"/>
    </row>
    <row r="14" spans="2:9" ht="6" customHeight="1" thickBot="1">
      <c r="B14" s="91"/>
      <c r="C14" s="91"/>
      <c r="D14" s="91"/>
      <c r="E14" s="91"/>
      <c r="F14" s="91"/>
      <c r="G14" s="91"/>
      <c r="H14" s="91"/>
      <c r="I14" s="91"/>
    </row>
    <row r="15" spans="2:9" ht="12.75">
      <c r="B15" s="140"/>
      <c r="C15" s="137" t="s">
        <v>73</v>
      </c>
      <c r="D15" s="145" t="s">
        <v>69</v>
      </c>
      <c r="E15" s="146"/>
      <c r="F15" s="142" t="s">
        <v>115</v>
      </c>
      <c r="G15" s="131" t="s">
        <v>76</v>
      </c>
      <c r="H15" s="128" t="s">
        <v>68</v>
      </c>
      <c r="I15" s="131" t="s">
        <v>75</v>
      </c>
    </row>
    <row r="16" spans="2:9" ht="12.75" customHeight="1">
      <c r="B16" s="141"/>
      <c r="C16" s="138"/>
      <c r="D16" s="102" t="s">
        <v>37</v>
      </c>
      <c r="E16" s="136" t="s">
        <v>27</v>
      </c>
      <c r="F16" s="143"/>
      <c r="G16" s="132"/>
      <c r="H16" s="129"/>
      <c r="I16" s="132"/>
    </row>
    <row r="17" spans="2:9" ht="13.5" thickBot="1">
      <c r="B17" s="141"/>
      <c r="C17" s="139"/>
      <c r="D17" s="103"/>
      <c r="E17" s="125"/>
      <c r="F17" s="144"/>
      <c r="G17" s="133"/>
      <c r="H17" s="130"/>
      <c r="I17" s="133"/>
    </row>
    <row r="18" spans="2:9" ht="12.75">
      <c r="B18" s="79" t="s">
        <v>18</v>
      </c>
      <c r="C18" s="82" t="str">
        <f aca="true" t="shared" si="0" ref="C18:C24">IF(C7=0,"",C7)</f>
        <v>Your Location</v>
      </c>
      <c r="D18" s="39">
        <v>524</v>
      </c>
      <c r="E18" s="40">
        <v>36</v>
      </c>
      <c r="F18" s="36">
        <v>0.375</v>
      </c>
      <c r="G18" s="44"/>
      <c r="H18" s="47"/>
      <c r="I18" s="50">
        <v>100</v>
      </c>
    </row>
    <row r="19" spans="2:9" ht="12.75">
      <c r="B19" s="77" t="s">
        <v>19</v>
      </c>
      <c r="C19" s="83" t="str">
        <f>IF(C8=0,"",C8)</f>
        <v>Your Location</v>
      </c>
      <c r="D19" s="39">
        <v>524</v>
      </c>
      <c r="E19" s="40">
        <v>36</v>
      </c>
      <c r="F19" s="36">
        <v>0.375</v>
      </c>
      <c r="G19" s="45"/>
      <c r="H19" s="48"/>
      <c r="I19" s="51">
        <v>105</v>
      </c>
    </row>
    <row r="20" spans="2:9" ht="12.75">
      <c r="B20" s="77" t="s">
        <v>20</v>
      </c>
      <c r="C20" s="83" t="str">
        <f>IF(C9=0,"",C9)</f>
        <v>Your Location</v>
      </c>
      <c r="D20" s="39">
        <v>524</v>
      </c>
      <c r="E20" s="40">
        <v>36</v>
      </c>
      <c r="F20" s="36">
        <v>0.375</v>
      </c>
      <c r="G20" s="45"/>
      <c r="H20" s="48"/>
      <c r="I20" s="51"/>
    </row>
    <row r="21" spans="2:9" ht="12.75">
      <c r="B21" s="77" t="s">
        <v>21</v>
      </c>
      <c r="C21" s="83">
        <f t="shared" si="0"/>
      </c>
      <c r="D21" s="39"/>
      <c r="E21" s="40"/>
      <c r="F21" s="36"/>
      <c r="G21" s="45"/>
      <c r="H21" s="48"/>
      <c r="I21" s="51"/>
    </row>
    <row r="22" spans="2:9" ht="12.75">
      <c r="B22" s="77" t="s">
        <v>22</v>
      </c>
      <c r="C22" s="83">
        <f t="shared" si="0"/>
      </c>
      <c r="D22" s="39"/>
      <c r="E22" s="40"/>
      <c r="F22" s="36"/>
      <c r="G22" s="45"/>
      <c r="H22" s="48"/>
      <c r="I22" s="51"/>
    </row>
    <row r="23" spans="2:9" ht="12.75">
      <c r="B23" s="77" t="s">
        <v>23</v>
      </c>
      <c r="C23" s="83">
        <f t="shared" si="0"/>
      </c>
      <c r="D23" s="39"/>
      <c r="E23" s="40"/>
      <c r="F23" s="36"/>
      <c r="G23" s="45"/>
      <c r="H23" s="48"/>
      <c r="I23" s="51"/>
    </row>
    <row r="24" spans="2:9" ht="13.5" thickBot="1">
      <c r="B24" s="78" t="s">
        <v>24</v>
      </c>
      <c r="C24" s="84">
        <f t="shared" si="0"/>
      </c>
      <c r="D24" s="41"/>
      <c r="E24" s="42"/>
      <c r="F24" s="43"/>
      <c r="G24" s="46"/>
      <c r="H24" s="49"/>
      <c r="I24" s="52"/>
    </row>
  </sheetData>
  <sheetProtection password="CC4D" sheet="1" objects="1" scenarios="1"/>
  <mergeCells count="19">
    <mergeCell ref="C15:C17"/>
    <mergeCell ref="B15:B17"/>
    <mergeCell ref="F15:F17"/>
    <mergeCell ref="G15:G17"/>
    <mergeCell ref="D15:E15"/>
    <mergeCell ref="H15:H17"/>
    <mergeCell ref="I15:I17"/>
    <mergeCell ref="D5:D6"/>
    <mergeCell ref="C5:C6"/>
    <mergeCell ref="H5:H6"/>
    <mergeCell ref="G5:G6"/>
    <mergeCell ref="F5:F6"/>
    <mergeCell ref="E5:E6"/>
    <mergeCell ref="D16:D17"/>
    <mergeCell ref="E16:E17"/>
    <mergeCell ref="B2:I2"/>
    <mergeCell ref="B3:I3"/>
    <mergeCell ref="I5:I6"/>
    <mergeCell ref="B5:B6"/>
  </mergeCells>
  <dataValidations count="17">
    <dataValidation allowBlank="1" showInputMessage="1" showErrorMessage="1" promptTitle="Other Job Related Expenses" prompt="Buisness Gifts, education (tuition &amp; books), home office, trade publications, cell phone, Boots, NRRPT Dues, etc." sqref="I18:I24"/>
    <dataValidation allowBlank="1" showInputMessage="1" showErrorMessage="1" promptTitle="Mileage Reimbursement" prompt="List any Travel Pay and Mileage that you were paid." sqref="H18:H24"/>
    <dataValidation allowBlank="1" showInputMessage="1" showErrorMessage="1" promptTitle="Misc Transportation Expenses" prompt="Parking fees, tolls, etc." sqref="G18:G24"/>
    <dataValidation allowBlank="1" showInputMessage="1" showErrorMessage="1" promptTitle="Federal Mileage Rate" prompt="This is the current federal mileage rate listed on Form 2106, NOT what your employer paid you.&#10;&#10;Clcik the words &quot;Mileage Rate (.36)&quot; to be taken to a web site that lists the federal mileage rate." sqref="F18:F24"/>
    <dataValidation allowBlank="1" showInputMessage="1" showErrorMessage="1" promptTitle="Temporary Lodging Miles" prompt="How many miles ONE WAY is it from where your were staying on the road to your work location?  i.e. your daily commute to work, one way." sqref="E18:E24"/>
    <dataValidation allowBlank="1" showInputMessage="1" showErrorMessage="1" promptTitle="Mileage from Home" prompt="How many miles ONE WAY is it from your permanent house to the work site?" sqref="D18:D24"/>
    <dataValidation allowBlank="1" showInputMessage="1" showErrorMessage="1" promptTitle="Actual Per Diem" prompt="What was the daily per diem rate your company paid you?" sqref="H7:H13"/>
    <dataValidation allowBlank="1" showInputMessage="1" showErrorMessage="1" promptTitle="CONUS Lodging" prompt="The Federal Lodging Rate, Remember federal fiscal year ends Sept 30.  Starting Oct 1, you use the next years CONUS rate!&#10;&#10;Clcik on the &quot;CONUS MSIE&quot; totle to lookup your Per Diem Rate." sqref="F7:F13"/>
    <dataValidation allowBlank="1" showInputMessage="1" showErrorMessage="1" promptTitle="CONUS MSIE" prompt="The Federal MSIE (meal)  Rate, Remember federal fiscal year ends Sept 30.  Starting Oct 1, you use the next years CONUS rate!&#10;&#10;Clcik on the &quot;CONUS MSIE&quot; totle to lookup your Per Diem Rate." sqref="G7:G13"/>
    <dataValidation allowBlank="1" showInputMessage="1" showErrorMessage="1" promptTitle="End Date" prompt="When did the job end?" sqref="E7:E13"/>
    <dataValidation allowBlank="1" showInputMessage="1" showErrorMessage="1" promptTitle="Start Date" prompt="When did the job start?  If it started LAST YEAR, you Jan 1st." sqref="D7:D13"/>
    <dataValidation allowBlank="1" showInputMessage="1" showErrorMessage="1" promptTitle="Work Location" prompt="Where were you working?" sqref="C7:C13"/>
    <dataValidation allowBlank="1" showInputMessage="1" showErrorMessage="1" promptTitle="Location" prompt="This information flows from the list above." sqref="C18:C24"/>
    <dataValidation allowBlank="1" showInputMessage="1" showErrorMessage="1" promptTitle="Occupation:" prompt="Enter Your Job Title  i.e. Health Physics, Nuclear Decontamination, etc." sqref="G4"/>
    <dataValidation allowBlank="1" showInputMessage="1" showErrorMessage="1" promptTitle="SSN:" prompt="Enter your Social Security Number Here." sqref="E4"/>
    <dataValidation allowBlank="1" showInputMessage="1" showErrorMessage="1" promptTitle="Your Name:" prompt="Enter Your Name Here!" sqref="C4"/>
    <dataValidation allowBlank="1" showInputMessage="1" showErrorMessage="1" promptTitle="Vehicle 1" prompt="Enter the date vehicle was placed in sevice." sqref="I4"/>
  </dataValidations>
  <hyperlinks>
    <hyperlink ref="F5:F6" r:id="rId1" tooltip="Click here to lookup the Per Diem Rate" display="CONUS Lodging"/>
    <hyperlink ref="F15:F17" r:id="rId2" tooltip="Clcik here to find the Federal Mileage Rate" display="Mileage Rate (.345)"/>
    <hyperlink ref="G5:G6" r:id="rId3" tooltip="Click here to lookup the Per Diem Rate" display="CONUS MSIE"/>
  </hyperlinks>
  <printOptions/>
  <pageMargins left="0.75" right="0.75" top="1" bottom="1" header="0.5" footer="0.5"/>
  <pageSetup horizontalDpi="300" verticalDpi="3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8"/>
  </sheetPr>
  <dimension ref="A1:K34"/>
  <sheetViews>
    <sheetView showZeros="0" view="pageBreakPreview" zoomScale="145" zoomScaleNormal="125" zoomScaleSheetLayoutView="145" workbookViewId="0" topLeftCell="A1">
      <selection activeCell="G13" sqref="G13:H13"/>
    </sheetView>
  </sheetViews>
  <sheetFormatPr defaultColWidth="9.140625" defaultRowHeight="12.75"/>
  <cols>
    <col min="1" max="1" width="5.7109375" style="3" customWidth="1"/>
    <col min="2" max="3" width="6.140625" style="3" customWidth="1"/>
    <col min="4" max="4" width="6.57421875" style="3" customWidth="1"/>
    <col min="5" max="5" width="10.140625" style="3" customWidth="1"/>
    <col min="6" max="6" width="2.140625" style="3" customWidth="1"/>
    <col min="7" max="7" width="7.28125" style="3" customWidth="1"/>
    <col min="8" max="8" width="2.140625" style="3" customWidth="1"/>
    <col min="9" max="10" width="4.8515625" style="3" customWidth="1"/>
    <col min="11" max="11" width="6.7109375" style="3" customWidth="1"/>
    <col min="12" max="16384" width="9.140625" style="3" customWidth="1"/>
  </cols>
  <sheetData>
    <row r="1" spans="1:11" s="1" customFormat="1" ht="20.25" customHeight="1">
      <c r="A1" s="191" t="s">
        <v>63</v>
      </c>
      <c r="B1" s="192"/>
      <c r="C1" s="193" t="s">
        <v>117</v>
      </c>
      <c r="D1" s="194"/>
      <c r="E1" s="194"/>
      <c r="F1" s="194"/>
      <c r="G1" s="194"/>
      <c r="H1" s="195"/>
      <c r="I1" s="64"/>
      <c r="J1" s="65">
        <f>'2106'!E7</f>
        <v>38260</v>
      </c>
      <c r="K1" s="20"/>
    </row>
    <row r="2" spans="1:11" s="1" customFormat="1" ht="17.25" customHeight="1">
      <c r="A2" s="201" t="s">
        <v>104</v>
      </c>
      <c r="B2" s="202"/>
      <c r="C2" s="198" t="s">
        <v>105</v>
      </c>
      <c r="D2" s="199"/>
      <c r="E2" s="199"/>
      <c r="F2" s="199"/>
      <c r="G2" s="199"/>
      <c r="H2" s="200"/>
      <c r="I2" s="231" t="s">
        <v>106</v>
      </c>
      <c r="J2" s="232"/>
      <c r="K2" s="20"/>
    </row>
    <row r="3" spans="1:11" s="1" customFormat="1" ht="10.5" customHeight="1">
      <c r="A3" s="203" t="s">
        <v>64</v>
      </c>
      <c r="B3" s="203"/>
      <c r="C3" s="203"/>
      <c r="D3" s="203"/>
      <c r="E3" s="204" t="s">
        <v>108</v>
      </c>
      <c r="F3" s="203"/>
      <c r="G3" s="203"/>
      <c r="H3" s="205"/>
      <c r="I3" s="161" t="s">
        <v>65</v>
      </c>
      <c r="J3" s="162"/>
      <c r="K3" s="20"/>
    </row>
    <row r="4" spans="1:11" s="1" customFormat="1" ht="10.5" customHeight="1">
      <c r="A4" s="178" t="str">
        <f>name</f>
        <v>Your Name</v>
      </c>
      <c r="B4" s="196"/>
      <c r="C4" s="196"/>
      <c r="D4" s="197"/>
      <c r="E4" s="177" t="str">
        <f>occupation</f>
        <v>Your Occupation</v>
      </c>
      <c r="F4" s="178"/>
      <c r="G4" s="178"/>
      <c r="H4" s="179"/>
      <c r="I4" s="175" t="str">
        <f>ssn</f>
        <v>Your SSN</v>
      </c>
      <c r="J4" s="176"/>
      <c r="K4" s="20"/>
    </row>
    <row r="5" spans="1:11" s="1" customFormat="1" ht="15" customHeight="1">
      <c r="A5" s="63"/>
      <c r="B5" s="187" t="s">
        <v>118</v>
      </c>
      <c r="C5" s="188"/>
      <c r="D5" s="188"/>
      <c r="E5" s="188"/>
      <c r="F5" s="188"/>
      <c r="G5" s="188"/>
      <c r="H5" s="188"/>
      <c r="I5" s="188"/>
      <c r="J5" s="188"/>
      <c r="K5" s="20"/>
    </row>
    <row r="6" spans="1:10" ht="9" customHeight="1">
      <c r="A6" s="182" t="s">
        <v>97</v>
      </c>
      <c r="B6" s="183"/>
      <c r="C6" s="183"/>
      <c r="D6" s="183"/>
      <c r="E6" s="183"/>
      <c r="F6" s="184"/>
      <c r="G6" s="149" t="s">
        <v>51</v>
      </c>
      <c r="H6" s="150"/>
      <c r="I6" s="151" t="str">
        <f>'.'!H27</f>
        <v>Column B</v>
      </c>
      <c r="J6" s="152"/>
    </row>
    <row r="7" spans="1:10" ht="15.75" customHeight="1">
      <c r="A7" s="185"/>
      <c r="B7" s="185"/>
      <c r="C7" s="185"/>
      <c r="D7" s="185"/>
      <c r="E7" s="185"/>
      <c r="F7" s="186"/>
      <c r="G7" s="180" t="s">
        <v>79</v>
      </c>
      <c r="H7" s="181"/>
      <c r="I7" s="180" t="s">
        <v>80</v>
      </c>
      <c r="J7" s="241"/>
    </row>
    <row r="8" spans="1:10" ht="12.75" customHeight="1">
      <c r="A8" s="189" t="s">
        <v>89</v>
      </c>
      <c r="B8" s="190"/>
      <c r="C8" s="190"/>
      <c r="D8" s="190"/>
      <c r="E8" s="190"/>
      <c r="F8" s="70">
        <v>1</v>
      </c>
      <c r="G8" s="171">
        <f>I34</f>
        <v>8039.699999999999</v>
      </c>
      <c r="H8" s="172"/>
      <c r="I8" s="153">
        <f>'.'!H28</f>
        <v>0</v>
      </c>
      <c r="J8" s="154"/>
    </row>
    <row r="9" spans="1:10" ht="12.75" customHeight="1">
      <c r="A9" s="220" t="s">
        <v>90</v>
      </c>
      <c r="B9" s="244"/>
      <c r="C9" s="244"/>
      <c r="D9" s="244"/>
      <c r="E9" s="221"/>
      <c r="F9" s="70">
        <v>2</v>
      </c>
      <c r="G9" s="174">
        <f>'.'!F29</f>
        <v>0</v>
      </c>
      <c r="H9" s="157"/>
      <c r="I9" s="155">
        <f>'.'!H29</f>
        <v>0</v>
      </c>
      <c r="J9" s="156"/>
    </row>
    <row r="10" spans="1:10" ht="12.75" customHeight="1">
      <c r="A10" s="220" t="s">
        <v>91</v>
      </c>
      <c r="B10" s="244"/>
      <c r="C10" s="244"/>
      <c r="D10" s="244"/>
      <c r="E10" s="221"/>
      <c r="F10" s="70">
        <v>3</v>
      </c>
      <c r="G10" s="174">
        <f>'.'!F30</f>
        <v>20865</v>
      </c>
      <c r="H10" s="157"/>
      <c r="I10" s="155">
        <f>'.'!H30</f>
        <v>0</v>
      </c>
      <c r="J10" s="156"/>
    </row>
    <row r="11" spans="1:10" ht="12.75" customHeight="1">
      <c r="A11" s="220" t="s">
        <v>119</v>
      </c>
      <c r="B11" s="244"/>
      <c r="C11" s="244"/>
      <c r="D11" s="244"/>
      <c r="E11" s="221"/>
      <c r="F11" s="70">
        <v>4</v>
      </c>
      <c r="G11" s="174">
        <f>'.'!F31</f>
        <v>205</v>
      </c>
      <c r="H11" s="157"/>
      <c r="I11" s="155">
        <f>'.'!H31</f>
        <v>0</v>
      </c>
      <c r="J11" s="156"/>
    </row>
    <row r="12" spans="1:10" ht="12.75" customHeight="1">
      <c r="A12" s="220" t="s">
        <v>92</v>
      </c>
      <c r="B12" s="244"/>
      <c r="C12" s="244"/>
      <c r="D12" s="244"/>
      <c r="E12" s="221"/>
      <c r="F12" s="70">
        <v>5</v>
      </c>
      <c r="G12" s="206">
        <f>'.'!F32</f>
        <v>0</v>
      </c>
      <c r="H12" s="155"/>
      <c r="I12" s="157">
        <f>'.'!H32</f>
        <v>11253</v>
      </c>
      <c r="J12" s="158"/>
    </row>
    <row r="13" spans="1:10" ht="12.75" customHeight="1">
      <c r="A13" s="242" t="s">
        <v>93</v>
      </c>
      <c r="B13" s="243"/>
      <c r="C13" s="243"/>
      <c r="D13" s="243"/>
      <c r="E13" s="243"/>
      <c r="F13" s="70">
        <v>6</v>
      </c>
      <c r="G13" s="207">
        <f>SUM(G8:G12)</f>
        <v>29109.699999999997</v>
      </c>
      <c r="H13" s="208"/>
      <c r="I13" s="158">
        <f>SUM(I8:J12)</f>
        <v>11253</v>
      </c>
      <c r="J13" s="167"/>
    </row>
    <row r="14" spans="1:10" s="74" customFormat="1" ht="15" customHeight="1">
      <c r="A14" s="237" t="s">
        <v>109</v>
      </c>
      <c r="B14" s="238"/>
      <c r="C14" s="238"/>
      <c r="D14" s="238"/>
      <c r="E14" s="238"/>
      <c r="F14" s="239"/>
      <c r="G14" s="240"/>
      <c r="H14" s="240"/>
      <c r="I14" s="240"/>
      <c r="J14" s="240"/>
    </row>
    <row r="15" spans="1:10" ht="12.75" customHeight="1">
      <c r="A15" s="245" t="s">
        <v>94</v>
      </c>
      <c r="B15" s="246"/>
      <c r="C15" s="246"/>
      <c r="D15" s="246"/>
      <c r="E15" s="247"/>
      <c r="F15" s="70">
        <v>7</v>
      </c>
      <c r="G15" s="168">
        <f>'.'!F35</f>
        <v>14069.949127906977</v>
      </c>
      <c r="H15" s="169"/>
      <c r="I15" s="169">
        <f>'.'!H35</f>
        <v>7770.050872093022</v>
      </c>
      <c r="J15" s="170"/>
    </row>
    <row r="16" spans="1:10" s="74" customFormat="1" ht="15" customHeight="1">
      <c r="A16" s="233" t="s">
        <v>96</v>
      </c>
      <c r="B16" s="234"/>
      <c r="C16" s="234"/>
      <c r="D16" s="234"/>
      <c r="E16" s="234"/>
      <c r="F16" s="235"/>
      <c r="G16" s="236"/>
      <c r="H16" s="236"/>
      <c r="I16" s="236"/>
      <c r="J16" s="236"/>
    </row>
    <row r="17" spans="1:10" ht="12.75" customHeight="1">
      <c r="A17" s="189" t="s">
        <v>95</v>
      </c>
      <c r="B17" s="190"/>
      <c r="C17" s="190"/>
      <c r="D17" s="190"/>
      <c r="E17" s="190"/>
      <c r="F17" s="70">
        <v>8</v>
      </c>
      <c r="G17" s="171">
        <f>G13-G15</f>
        <v>15039.75087209302</v>
      </c>
      <c r="H17" s="172"/>
      <c r="I17" s="172">
        <f>I13-I15</f>
        <v>3482.949127906978</v>
      </c>
      <c r="J17" s="173"/>
    </row>
    <row r="18" spans="1:10" ht="12.75" customHeight="1">
      <c r="A18" s="220" t="s">
        <v>120</v>
      </c>
      <c r="B18" s="244"/>
      <c r="C18" s="244"/>
      <c r="D18" s="244"/>
      <c r="E18" s="221"/>
      <c r="F18" s="70">
        <v>9</v>
      </c>
      <c r="G18" s="174">
        <f>G17</f>
        <v>15039.75087209302</v>
      </c>
      <c r="H18" s="157"/>
      <c r="I18" s="157">
        <f>I17*0.5</f>
        <v>1741.474563953489</v>
      </c>
      <c r="J18" s="158"/>
    </row>
    <row r="19" spans="1:10" ht="12.75" customHeight="1">
      <c r="A19" s="256" t="s">
        <v>100</v>
      </c>
      <c r="B19" s="257"/>
      <c r="C19" s="257"/>
      <c r="D19" s="257"/>
      <c r="E19" s="257"/>
      <c r="F19" s="258"/>
      <c r="G19" s="67" t="s">
        <v>82</v>
      </c>
      <c r="H19" s="71">
        <v>10</v>
      </c>
      <c r="I19" s="159">
        <f>'.'!H39</f>
        <v>16781.22543604651</v>
      </c>
      <c r="J19" s="160"/>
    </row>
    <row r="20" spans="1:11" s="1" customFormat="1" ht="15" customHeight="1">
      <c r="A20" s="63"/>
      <c r="B20" s="211" t="s">
        <v>110</v>
      </c>
      <c r="C20" s="212"/>
      <c r="D20" s="212"/>
      <c r="E20" s="212"/>
      <c r="F20" s="212"/>
      <c r="G20" s="212"/>
      <c r="H20" s="212"/>
      <c r="I20" s="212"/>
      <c r="J20" s="212"/>
      <c r="K20" s="20"/>
    </row>
    <row r="21" spans="1:10" ht="12.75" customHeight="1">
      <c r="A21" s="215" t="s">
        <v>101</v>
      </c>
      <c r="B21" s="216"/>
      <c r="C21" s="216"/>
      <c r="D21" s="216"/>
      <c r="E21" s="216"/>
      <c r="F21" s="217"/>
      <c r="G21" s="209" t="s">
        <v>78</v>
      </c>
      <c r="H21" s="210"/>
      <c r="I21" s="213" t="s">
        <v>77</v>
      </c>
      <c r="J21" s="214"/>
    </row>
    <row r="22" spans="1:10" ht="12.75" customHeight="1">
      <c r="A22" s="189" t="s">
        <v>121</v>
      </c>
      <c r="B22" s="190"/>
      <c r="C22" s="190"/>
      <c r="D22" s="190"/>
      <c r="E22" s="190"/>
      <c r="F22" s="70">
        <v>11</v>
      </c>
      <c r="G22" s="222" t="str">
        <f>date</f>
        <v>Your date</v>
      </c>
      <c r="H22" s="223"/>
      <c r="I22" s="218">
        <f>'.'!H42</f>
        <v>0</v>
      </c>
      <c r="J22" s="219"/>
    </row>
    <row r="23" spans="1:10" ht="12.75" customHeight="1">
      <c r="A23" s="220" t="s">
        <v>83</v>
      </c>
      <c r="B23" s="221"/>
      <c r="C23" s="221"/>
      <c r="D23" s="221"/>
      <c r="E23" s="221"/>
      <c r="F23" s="70">
        <v>12</v>
      </c>
      <c r="G23" s="163">
        <f>'.'!H25</f>
        <v>21439.199999999997</v>
      </c>
      <c r="H23" s="164"/>
      <c r="I23" s="165">
        <f>'.'!H43</f>
        <v>0</v>
      </c>
      <c r="J23" s="166"/>
    </row>
    <row r="24" spans="1:10" ht="12.75" customHeight="1">
      <c r="A24" s="220" t="s">
        <v>122</v>
      </c>
      <c r="B24" s="221"/>
      <c r="C24" s="221"/>
      <c r="D24" s="221"/>
      <c r="E24" s="221"/>
      <c r="F24" s="70">
        <v>13</v>
      </c>
      <c r="G24" s="163">
        <f>'.'!H25</f>
        <v>21439.199999999997</v>
      </c>
      <c r="H24" s="164"/>
      <c r="I24" s="165">
        <f>'.'!H44</f>
        <v>0</v>
      </c>
      <c r="J24" s="166"/>
    </row>
    <row r="25" spans="1:10" ht="12.75" customHeight="1">
      <c r="A25" s="220" t="s">
        <v>123</v>
      </c>
      <c r="B25" s="221"/>
      <c r="C25" s="221"/>
      <c r="D25" s="221"/>
      <c r="E25" s="221"/>
      <c r="F25" s="70">
        <v>14</v>
      </c>
      <c r="G25" s="228">
        <f>G24/G23</f>
        <v>1</v>
      </c>
      <c r="H25" s="229"/>
      <c r="I25" s="165">
        <f>'.'!H45</f>
        <v>0</v>
      </c>
      <c r="J25" s="166"/>
    </row>
    <row r="26" spans="1:10" ht="12.75" customHeight="1">
      <c r="A26" s="220" t="s">
        <v>84</v>
      </c>
      <c r="B26" s="221"/>
      <c r="C26" s="221"/>
      <c r="D26" s="221"/>
      <c r="E26" s="221"/>
      <c r="F26" s="70">
        <v>15</v>
      </c>
      <c r="G26" s="226">
        <f>'.'!F25/'.'!E25</f>
        <v>50.39999999999999</v>
      </c>
      <c r="H26" s="227"/>
      <c r="I26" s="165">
        <f>'.'!H46</f>
        <v>0</v>
      </c>
      <c r="J26" s="166"/>
    </row>
    <row r="27" spans="1:10" ht="12.75" customHeight="1">
      <c r="A27" s="220" t="s">
        <v>99</v>
      </c>
      <c r="B27" s="221"/>
      <c r="C27" s="221"/>
      <c r="D27" s="221"/>
      <c r="E27" s="221"/>
      <c r="F27" s="70">
        <v>16</v>
      </c>
      <c r="G27" s="230" t="s">
        <v>103</v>
      </c>
      <c r="H27" s="224"/>
      <c r="I27" s="165">
        <f>'.'!H47</f>
        <v>0</v>
      </c>
      <c r="J27" s="166"/>
    </row>
    <row r="28" spans="1:10" ht="12.75" customHeight="1">
      <c r="A28" s="220" t="s">
        <v>85</v>
      </c>
      <c r="B28" s="221"/>
      <c r="C28" s="221"/>
      <c r="D28" s="221"/>
      <c r="E28" s="221"/>
      <c r="F28" s="70">
        <v>17</v>
      </c>
      <c r="G28" s="224" t="str">
        <f>G27</f>
        <v>0 miles</v>
      </c>
      <c r="H28" s="225"/>
      <c r="I28" s="165">
        <f>'.'!H48</f>
        <v>0</v>
      </c>
      <c r="J28" s="166"/>
    </row>
    <row r="29" spans="1:10" ht="12.75" customHeight="1">
      <c r="A29" s="220" t="s">
        <v>81</v>
      </c>
      <c r="B29" s="221"/>
      <c r="C29" s="221"/>
      <c r="D29" s="221"/>
      <c r="E29" s="244"/>
      <c r="F29" s="70">
        <v>18</v>
      </c>
      <c r="H29" s="75" t="s">
        <v>66</v>
      </c>
      <c r="J29" s="69" t="s">
        <v>67</v>
      </c>
    </row>
    <row r="30" spans="1:10" ht="12.75" customHeight="1">
      <c r="A30" s="220" t="s">
        <v>98</v>
      </c>
      <c r="B30" s="221"/>
      <c r="C30" s="221"/>
      <c r="D30" s="221"/>
      <c r="E30" s="244"/>
      <c r="F30" s="70">
        <v>19</v>
      </c>
      <c r="H30" s="75" t="s">
        <v>66</v>
      </c>
      <c r="J30" s="69" t="s">
        <v>67</v>
      </c>
    </row>
    <row r="31" spans="1:10" ht="12.75" customHeight="1">
      <c r="A31" s="220" t="s">
        <v>86</v>
      </c>
      <c r="B31" s="221"/>
      <c r="C31" s="221"/>
      <c r="D31" s="221"/>
      <c r="E31" s="244"/>
      <c r="F31" s="70">
        <v>20</v>
      </c>
      <c r="H31" s="75" t="s">
        <v>66</v>
      </c>
      <c r="J31" s="69" t="s">
        <v>67</v>
      </c>
    </row>
    <row r="32" spans="1:10" ht="12.75" customHeight="1">
      <c r="A32" s="254" t="s">
        <v>87</v>
      </c>
      <c r="B32" s="255"/>
      <c r="C32" s="255"/>
      <c r="D32" s="255"/>
      <c r="E32" s="255"/>
      <c r="F32" s="72">
        <v>21</v>
      </c>
      <c r="G32" s="31"/>
      <c r="H32" s="76" t="s">
        <v>66</v>
      </c>
      <c r="I32" s="31"/>
      <c r="J32" s="68" t="s">
        <v>67</v>
      </c>
    </row>
    <row r="33" spans="1:10" ht="12.75" customHeight="1">
      <c r="A33" s="248" t="s">
        <v>102</v>
      </c>
      <c r="B33" s="249"/>
      <c r="C33" s="249"/>
      <c r="D33" s="249"/>
      <c r="E33" s="249"/>
      <c r="F33" s="249"/>
      <c r="G33" s="250"/>
      <c r="H33" s="250"/>
      <c r="I33" s="250"/>
      <c r="J33" s="250"/>
    </row>
    <row r="34" spans="1:10" ht="12.75" customHeight="1">
      <c r="A34" s="251" t="s">
        <v>116</v>
      </c>
      <c r="B34" s="252"/>
      <c r="C34" s="66" t="str">
        <f>'2106'!F18&amp;". . . . . ."</f>
        <v>0.375. . . . . .</v>
      </c>
      <c r="D34" s="253" t="s">
        <v>88</v>
      </c>
      <c r="E34" s="253"/>
      <c r="F34" s="253"/>
      <c r="G34" s="253"/>
      <c r="H34" s="73">
        <v>22</v>
      </c>
      <c r="I34" s="147">
        <f>'.'!F43</f>
        <v>8039.699999999999</v>
      </c>
      <c r="J34" s="148"/>
    </row>
  </sheetData>
  <sheetProtection password="CC4D" sheet="1" objects="1" scenarios="1"/>
  <mergeCells count="81">
    <mergeCell ref="A32:E32"/>
    <mergeCell ref="A10:E10"/>
    <mergeCell ref="A9:E9"/>
    <mergeCell ref="A29:E29"/>
    <mergeCell ref="A19:F19"/>
    <mergeCell ref="A17:E17"/>
    <mergeCell ref="A18:E18"/>
    <mergeCell ref="A33:J33"/>
    <mergeCell ref="A34:B34"/>
    <mergeCell ref="D34:G34"/>
    <mergeCell ref="A22:E22"/>
    <mergeCell ref="A26:E26"/>
    <mergeCell ref="A25:E25"/>
    <mergeCell ref="A24:E24"/>
    <mergeCell ref="A28:E28"/>
    <mergeCell ref="A31:E31"/>
    <mergeCell ref="A30:E30"/>
    <mergeCell ref="I2:J2"/>
    <mergeCell ref="A16:J16"/>
    <mergeCell ref="A14:J14"/>
    <mergeCell ref="I7:J7"/>
    <mergeCell ref="A13:E13"/>
    <mergeCell ref="A12:E12"/>
    <mergeCell ref="A11:E11"/>
    <mergeCell ref="G10:H10"/>
    <mergeCell ref="G11:H11"/>
    <mergeCell ref="A15:E15"/>
    <mergeCell ref="G28:H28"/>
    <mergeCell ref="I28:J28"/>
    <mergeCell ref="I25:J25"/>
    <mergeCell ref="G26:H26"/>
    <mergeCell ref="I26:J26"/>
    <mergeCell ref="G25:H25"/>
    <mergeCell ref="G27:H27"/>
    <mergeCell ref="I27:J27"/>
    <mergeCell ref="I22:J22"/>
    <mergeCell ref="A23:E23"/>
    <mergeCell ref="G22:H22"/>
    <mergeCell ref="A27:E27"/>
    <mergeCell ref="G12:H12"/>
    <mergeCell ref="G13:H13"/>
    <mergeCell ref="G21:H21"/>
    <mergeCell ref="G18:H18"/>
    <mergeCell ref="B20:J20"/>
    <mergeCell ref="I21:J21"/>
    <mergeCell ref="A21:F21"/>
    <mergeCell ref="A1:B1"/>
    <mergeCell ref="C1:H1"/>
    <mergeCell ref="A4:D4"/>
    <mergeCell ref="C2:H2"/>
    <mergeCell ref="A2:B2"/>
    <mergeCell ref="A3:D3"/>
    <mergeCell ref="E3:H3"/>
    <mergeCell ref="G8:H8"/>
    <mergeCell ref="G9:H9"/>
    <mergeCell ref="I4:J4"/>
    <mergeCell ref="E4:H4"/>
    <mergeCell ref="G7:H7"/>
    <mergeCell ref="A6:F7"/>
    <mergeCell ref="B5:J5"/>
    <mergeCell ref="A8:E8"/>
    <mergeCell ref="I3:J3"/>
    <mergeCell ref="G23:H23"/>
    <mergeCell ref="I23:J23"/>
    <mergeCell ref="G24:H24"/>
    <mergeCell ref="I24:J24"/>
    <mergeCell ref="I13:J13"/>
    <mergeCell ref="G15:H15"/>
    <mergeCell ref="I15:J15"/>
    <mergeCell ref="G17:H17"/>
    <mergeCell ref="I17:J17"/>
    <mergeCell ref="I34:J34"/>
    <mergeCell ref="G6:H6"/>
    <mergeCell ref="I6:J6"/>
    <mergeCell ref="I8:J8"/>
    <mergeCell ref="I9:J9"/>
    <mergeCell ref="I10:J10"/>
    <mergeCell ref="I11:J11"/>
    <mergeCell ref="I12:J12"/>
    <mergeCell ref="I18:J18"/>
    <mergeCell ref="I19:J19"/>
  </mergeCells>
  <dataValidations count="4">
    <dataValidation allowBlank="1" showInputMessage="1" showErrorMessage="1" promptTitle="Occupation" prompt="Enter Your Job Title  i.e. Health Physics, Nuclear Decontamination, etc.  Then press [Tab]" sqref="E4:H4"/>
    <dataValidation allowBlank="1" showInputMessage="1" showErrorMessage="1" promptTitle="SSN" prompt="Enter your Social Security Number Here.  Then press [Tab]" sqref="I4:J4"/>
    <dataValidation allowBlank="1" showInputMessage="1" showErrorMessage="1" promptTitle="Vehicle 1" prompt="Enter the date vehicle was placed in sevice.  Then Print Form." sqref="G22:H22"/>
    <dataValidation allowBlank="1" showInputMessage="1" showErrorMessage="1" promptTitle="Your Name" prompt="Enter Your Name Here! Then press [Tab]" sqref="A4:D4"/>
  </dataValidations>
  <printOptions/>
  <pageMargins left="0.75" right="0.75" top="0.5" bottom="0.5" header="0.5" footer="0.25"/>
  <pageSetup horizontalDpi="300" verticalDpi="300" orientation="portrait" scale="160" r:id="rId2"/>
  <headerFooter alignWithMargins="0">
    <oddFooter>&amp;L&amp;"Arial,Bold"&amp;5For Paperwork Reduction Act Notice, see instructions&amp;R&amp;5Form &amp;"Arial,Bold"2106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8"/>
  </sheetPr>
  <dimension ref="A1:AH43"/>
  <sheetViews>
    <sheetView showZeros="0" zoomScale="125" zoomScaleNormal="125" workbookViewId="0" topLeftCell="A7">
      <selection activeCell="H25" sqref="H25"/>
    </sheetView>
  </sheetViews>
  <sheetFormatPr defaultColWidth="9.140625" defaultRowHeight="12.75"/>
  <cols>
    <col min="1" max="1" width="5.7109375" style="3" customWidth="1"/>
    <col min="2" max="2" width="8.8515625" style="3" customWidth="1"/>
    <col min="3" max="3" width="6.140625" style="3" customWidth="1"/>
    <col min="4" max="4" width="6.57421875" style="3" customWidth="1"/>
    <col min="5" max="5" width="2.8515625" style="3" customWidth="1"/>
    <col min="6" max="7" width="4.57421875" style="3" customWidth="1"/>
    <col min="8" max="9" width="5.28125" style="3" customWidth="1"/>
    <col min="10" max="10" width="5.8515625" style="3" customWidth="1"/>
    <col min="11" max="11" width="5.7109375" style="3" customWidth="1"/>
    <col min="12" max="12" width="5.140625" style="3" customWidth="1"/>
    <col min="13" max="13" width="5.00390625" style="4" customWidth="1"/>
    <col min="14" max="14" width="6.28125" style="4" customWidth="1"/>
    <col min="15" max="15" width="5.421875" style="4" customWidth="1"/>
    <col min="16" max="17" width="5.7109375" style="4" customWidth="1"/>
    <col min="18" max="18" width="5.28125" style="3" customWidth="1"/>
    <col min="19" max="19" width="5.421875" style="3" customWidth="1"/>
    <col min="20" max="20" width="6.140625" style="3" customWidth="1"/>
    <col min="21" max="21" width="6.57421875" style="3" customWidth="1"/>
    <col min="22" max="22" width="1.421875" style="3" customWidth="1"/>
    <col min="23" max="33" width="9.140625" style="3" customWidth="1"/>
    <col min="34" max="34" width="10.421875" style="3" customWidth="1"/>
    <col min="35" max="16384" width="9.140625" style="3" customWidth="1"/>
  </cols>
  <sheetData>
    <row r="1" spans="1:34" s="2" customFormat="1" ht="8.25" customHeight="1" thickTop="1">
      <c r="A1" s="261" t="s">
        <v>26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93" t="s">
        <v>107</v>
      </c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5"/>
    </row>
    <row r="2" spans="1:34" s="2" customFormat="1" ht="8.25" customHeight="1">
      <c r="A2" s="263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96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8"/>
    </row>
    <row r="3" spans="1:34" s="2" customFormat="1" ht="8.25" customHeight="1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96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8"/>
    </row>
    <row r="4" spans="1:34" s="2" customFormat="1" ht="9" customHeight="1" thickBot="1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96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8"/>
    </row>
    <row r="5" spans="23:34" ht="9" customHeight="1" thickBot="1">
      <c r="W5" s="96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8"/>
    </row>
    <row r="6" spans="1:34" ht="8.25" customHeight="1">
      <c r="A6" s="110"/>
      <c r="B6" s="15" t="s">
        <v>15</v>
      </c>
      <c r="C6" s="16" t="s">
        <v>0</v>
      </c>
      <c r="D6" s="16" t="s">
        <v>1</v>
      </c>
      <c r="E6" s="16" t="s">
        <v>25</v>
      </c>
      <c r="F6" s="16" t="s">
        <v>2</v>
      </c>
      <c r="G6" s="16" t="s">
        <v>3</v>
      </c>
      <c r="H6" s="16" t="s">
        <v>4</v>
      </c>
      <c r="I6" s="16" t="s">
        <v>5</v>
      </c>
      <c r="J6" s="16" t="s">
        <v>6</v>
      </c>
      <c r="K6" s="16" t="s">
        <v>9</v>
      </c>
      <c r="L6" s="16" t="s">
        <v>7</v>
      </c>
      <c r="M6" s="17" t="s">
        <v>8</v>
      </c>
      <c r="N6" s="17" t="s">
        <v>57</v>
      </c>
      <c r="O6" s="17" t="s">
        <v>55</v>
      </c>
      <c r="P6" s="17" t="s">
        <v>53</v>
      </c>
      <c r="Q6" s="17" t="s">
        <v>56</v>
      </c>
      <c r="R6" s="16" t="s">
        <v>10</v>
      </c>
      <c r="S6" s="16" t="s">
        <v>11</v>
      </c>
      <c r="T6" s="16" t="s">
        <v>12</v>
      </c>
      <c r="U6" s="16" t="s">
        <v>13</v>
      </c>
      <c r="V6" s="114" t="s">
        <v>14</v>
      </c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8"/>
    </row>
    <row r="7" spans="1:34" ht="8.25" customHeight="1">
      <c r="A7" s="111" t="s">
        <v>18</v>
      </c>
      <c r="B7" s="5" t="str">
        <f>'2106'!C7</f>
        <v>Your Location</v>
      </c>
      <c r="C7" s="7">
        <f>'2106'!D7</f>
        <v>37987</v>
      </c>
      <c r="D7" s="7">
        <f>'2106'!E7</f>
        <v>38260</v>
      </c>
      <c r="E7" s="8">
        <f aca="true" t="shared" si="0" ref="E7:E13">D7-C7</f>
        <v>273</v>
      </c>
      <c r="F7" s="9">
        <f>'2106'!F7</f>
        <v>55</v>
      </c>
      <c r="G7" s="9">
        <f>'2106'!G7</f>
        <v>31</v>
      </c>
      <c r="H7" s="9">
        <f aca="true" t="shared" si="1" ref="H7:H13">F7+G7</f>
        <v>86</v>
      </c>
      <c r="I7" s="10">
        <f aca="true" t="shared" si="2" ref="I7:I13">IF($E7=0,0,F7/H7)</f>
        <v>0.6395348837209303</v>
      </c>
      <c r="J7" s="10">
        <f>IF($E7=0,0,G7/H7)</f>
        <v>0.36046511627906974</v>
      </c>
      <c r="K7" s="9">
        <f>'2106'!H7</f>
        <v>70</v>
      </c>
      <c r="L7" s="9">
        <f aca="true" t="shared" si="3" ref="L7:L13">K7*I7</f>
        <v>44.76744186046512</v>
      </c>
      <c r="M7" s="9">
        <f aca="true" t="shared" si="4" ref="M7:M13">K7*J7</f>
        <v>25.23255813953488</v>
      </c>
      <c r="N7" s="9">
        <f>E7*F7</f>
        <v>15015</v>
      </c>
      <c r="O7" s="9">
        <f>G7*E7</f>
        <v>8463</v>
      </c>
      <c r="P7" s="9">
        <f>M7*E7</f>
        <v>6888.488372093022</v>
      </c>
      <c r="Q7" s="9">
        <f>E7*L7</f>
        <v>12221.511627906977</v>
      </c>
      <c r="R7" s="9">
        <f aca="true" t="shared" si="5" ref="R7:S13">F7-L7</f>
        <v>10.23255813953488</v>
      </c>
      <c r="S7" s="9">
        <f t="shared" si="5"/>
        <v>5.767441860465119</v>
      </c>
      <c r="T7" s="9">
        <f>E7*R7</f>
        <v>2793.4883720930225</v>
      </c>
      <c r="U7" s="9">
        <f aca="true" t="shared" si="6" ref="U7:U13">E7*S7</f>
        <v>1574.5116279069775</v>
      </c>
      <c r="V7" s="115">
        <f aca="true" t="shared" si="7" ref="V7:V13">U7/2</f>
        <v>787.2558139534888</v>
      </c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8"/>
    </row>
    <row r="8" spans="1:34" ht="8.25" customHeight="1">
      <c r="A8" s="111" t="s">
        <v>19</v>
      </c>
      <c r="B8" s="5" t="str">
        <f>'2106'!C8</f>
        <v>Your Location</v>
      </c>
      <c r="C8" s="7">
        <f>'2106'!D8</f>
        <v>38261</v>
      </c>
      <c r="D8" s="7">
        <f>'2106'!E8</f>
        <v>38300</v>
      </c>
      <c r="E8" s="8">
        <f t="shared" si="0"/>
        <v>39</v>
      </c>
      <c r="F8" s="9">
        <f>'2106'!F8</f>
        <v>65</v>
      </c>
      <c r="G8" s="9">
        <f>'2106'!G8</f>
        <v>31</v>
      </c>
      <c r="H8" s="9">
        <f t="shared" si="1"/>
        <v>96</v>
      </c>
      <c r="I8" s="10">
        <f t="shared" si="2"/>
        <v>0.6770833333333334</v>
      </c>
      <c r="J8" s="10">
        <f aca="true" t="shared" si="8" ref="J8:J13">IF($E8=0,0,G8/H8)</f>
        <v>0.3229166666666667</v>
      </c>
      <c r="K8" s="9">
        <f>'2106'!H8</f>
        <v>70</v>
      </c>
      <c r="L8" s="9">
        <f t="shared" si="3"/>
        <v>47.395833333333336</v>
      </c>
      <c r="M8" s="9">
        <f t="shared" si="4"/>
        <v>22.604166666666668</v>
      </c>
      <c r="N8" s="9">
        <f aca="true" t="shared" si="9" ref="N8:N13">E8*F8</f>
        <v>2535</v>
      </c>
      <c r="O8" s="9">
        <f aca="true" t="shared" si="10" ref="O8:O13">G8*E8</f>
        <v>1209</v>
      </c>
      <c r="P8" s="9">
        <f aca="true" t="shared" si="11" ref="P8:P13">M8*E8</f>
        <v>881.5625</v>
      </c>
      <c r="Q8" s="9">
        <f aca="true" t="shared" si="12" ref="Q8:Q13">E8*L8</f>
        <v>1848.4375</v>
      </c>
      <c r="R8" s="9">
        <f t="shared" si="5"/>
        <v>17.604166666666664</v>
      </c>
      <c r="S8" s="9">
        <f t="shared" si="5"/>
        <v>8.395833333333332</v>
      </c>
      <c r="T8" s="9">
        <f aca="true" t="shared" si="13" ref="T8:T13">R8*E8</f>
        <v>686.5624999999999</v>
      </c>
      <c r="U8" s="9">
        <f t="shared" si="6"/>
        <v>327.43749999999994</v>
      </c>
      <c r="V8" s="115">
        <f t="shared" si="7"/>
        <v>163.71874999999997</v>
      </c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8"/>
    </row>
    <row r="9" spans="1:34" ht="8.25" customHeight="1">
      <c r="A9" s="111" t="s">
        <v>20</v>
      </c>
      <c r="B9" s="5" t="str">
        <f>'2106'!C9</f>
        <v>Your Location</v>
      </c>
      <c r="C9" s="7">
        <f>'2106'!D9</f>
        <v>38301</v>
      </c>
      <c r="D9" s="7">
        <f>'2106'!E9</f>
        <v>38352</v>
      </c>
      <c r="E9" s="8">
        <f t="shared" si="0"/>
        <v>51</v>
      </c>
      <c r="F9" s="9">
        <f>'2106'!F9</f>
        <v>65</v>
      </c>
      <c r="G9" s="9">
        <f>'2106'!G9</f>
        <v>31</v>
      </c>
      <c r="H9" s="9">
        <f t="shared" si="1"/>
        <v>96</v>
      </c>
      <c r="I9" s="10">
        <f t="shared" si="2"/>
        <v>0.6770833333333334</v>
      </c>
      <c r="J9" s="10">
        <f t="shared" si="8"/>
        <v>0.3229166666666667</v>
      </c>
      <c r="K9" s="9">
        <f>'2106'!H9</f>
        <v>0</v>
      </c>
      <c r="L9" s="9">
        <f t="shared" si="3"/>
        <v>0</v>
      </c>
      <c r="M9" s="9">
        <f t="shared" si="4"/>
        <v>0</v>
      </c>
      <c r="N9" s="9">
        <f t="shared" si="9"/>
        <v>3315</v>
      </c>
      <c r="O9" s="9">
        <f t="shared" si="10"/>
        <v>1581</v>
      </c>
      <c r="P9" s="9">
        <f t="shared" si="11"/>
        <v>0</v>
      </c>
      <c r="Q9" s="9">
        <f t="shared" si="12"/>
        <v>0</v>
      </c>
      <c r="R9" s="9">
        <f t="shared" si="5"/>
        <v>65</v>
      </c>
      <c r="S9" s="9">
        <f t="shared" si="5"/>
        <v>31</v>
      </c>
      <c r="T9" s="9">
        <f t="shared" si="13"/>
        <v>3315</v>
      </c>
      <c r="U9" s="9">
        <f t="shared" si="6"/>
        <v>1581</v>
      </c>
      <c r="V9" s="115">
        <f t="shared" si="7"/>
        <v>790.5</v>
      </c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8"/>
    </row>
    <row r="10" spans="1:34" ht="8.25" customHeight="1">
      <c r="A10" s="111" t="s">
        <v>21</v>
      </c>
      <c r="B10" s="5">
        <f>'2106'!C10</f>
        <v>0</v>
      </c>
      <c r="C10" s="7">
        <f>'2106'!D10</f>
        <v>0</v>
      </c>
      <c r="D10" s="7">
        <f>'2106'!E10</f>
        <v>0</v>
      </c>
      <c r="E10" s="8">
        <f t="shared" si="0"/>
        <v>0</v>
      </c>
      <c r="F10" s="9">
        <f>'2106'!F10</f>
        <v>0</v>
      </c>
      <c r="G10" s="9">
        <f>'2106'!G10</f>
        <v>0</v>
      </c>
      <c r="H10" s="9">
        <f t="shared" si="1"/>
        <v>0</v>
      </c>
      <c r="I10" s="10">
        <f t="shared" si="2"/>
        <v>0</v>
      </c>
      <c r="J10" s="10">
        <f t="shared" si="8"/>
        <v>0</v>
      </c>
      <c r="K10" s="9">
        <f>'2106'!H10</f>
        <v>0</v>
      </c>
      <c r="L10" s="9">
        <f t="shared" si="3"/>
        <v>0</v>
      </c>
      <c r="M10" s="9">
        <f t="shared" si="4"/>
        <v>0</v>
      </c>
      <c r="N10" s="9">
        <f t="shared" si="9"/>
        <v>0</v>
      </c>
      <c r="O10" s="9">
        <f t="shared" si="10"/>
        <v>0</v>
      </c>
      <c r="P10" s="9">
        <f t="shared" si="11"/>
        <v>0</v>
      </c>
      <c r="Q10" s="9">
        <f t="shared" si="12"/>
        <v>0</v>
      </c>
      <c r="R10" s="9">
        <f t="shared" si="5"/>
        <v>0</v>
      </c>
      <c r="S10" s="9">
        <f t="shared" si="5"/>
        <v>0</v>
      </c>
      <c r="T10" s="9">
        <f t="shared" si="13"/>
        <v>0</v>
      </c>
      <c r="U10" s="9">
        <f t="shared" si="6"/>
        <v>0</v>
      </c>
      <c r="V10" s="115">
        <f t="shared" si="7"/>
        <v>0</v>
      </c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8"/>
    </row>
    <row r="11" spans="1:34" ht="8.25" customHeight="1">
      <c r="A11" s="111" t="s">
        <v>22</v>
      </c>
      <c r="B11" s="5">
        <f>'2106'!C11</f>
        <v>0</v>
      </c>
      <c r="C11" s="7">
        <f>'2106'!D11</f>
        <v>0</v>
      </c>
      <c r="D11" s="7">
        <f>'2106'!E11</f>
        <v>0</v>
      </c>
      <c r="E11" s="8">
        <f t="shared" si="0"/>
        <v>0</v>
      </c>
      <c r="F11" s="9">
        <f>'2106'!F11</f>
        <v>0</v>
      </c>
      <c r="G11" s="9">
        <f>'2106'!G11</f>
        <v>0</v>
      </c>
      <c r="H11" s="9">
        <f t="shared" si="1"/>
        <v>0</v>
      </c>
      <c r="I11" s="10">
        <f t="shared" si="2"/>
        <v>0</v>
      </c>
      <c r="J11" s="10">
        <f t="shared" si="8"/>
        <v>0</v>
      </c>
      <c r="K11" s="9">
        <f>'2106'!H11</f>
        <v>0</v>
      </c>
      <c r="L11" s="9">
        <f t="shared" si="3"/>
        <v>0</v>
      </c>
      <c r="M11" s="9">
        <f t="shared" si="4"/>
        <v>0</v>
      </c>
      <c r="N11" s="9">
        <f t="shared" si="9"/>
        <v>0</v>
      </c>
      <c r="O11" s="9">
        <f t="shared" si="10"/>
        <v>0</v>
      </c>
      <c r="P11" s="9">
        <f t="shared" si="11"/>
        <v>0</v>
      </c>
      <c r="Q11" s="9">
        <f t="shared" si="12"/>
        <v>0</v>
      </c>
      <c r="R11" s="9">
        <f t="shared" si="5"/>
        <v>0</v>
      </c>
      <c r="S11" s="9">
        <f t="shared" si="5"/>
        <v>0</v>
      </c>
      <c r="T11" s="9">
        <f t="shared" si="13"/>
        <v>0</v>
      </c>
      <c r="U11" s="9">
        <f t="shared" si="6"/>
        <v>0</v>
      </c>
      <c r="V11" s="115">
        <f t="shared" si="7"/>
        <v>0</v>
      </c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8"/>
    </row>
    <row r="12" spans="1:34" ht="8.25" customHeight="1">
      <c r="A12" s="111" t="s">
        <v>23</v>
      </c>
      <c r="B12" s="5">
        <f>'2106'!C12</f>
        <v>0</v>
      </c>
      <c r="C12" s="7">
        <f>'2106'!D12</f>
        <v>0</v>
      </c>
      <c r="D12" s="7">
        <f>'2106'!E12</f>
        <v>0</v>
      </c>
      <c r="E12" s="8">
        <f t="shared" si="0"/>
        <v>0</v>
      </c>
      <c r="F12" s="9">
        <f>'2106'!F12</f>
        <v>0</v>
      </c>
      <c r="G12" s="9">
        <f>'2106'!G12</f>
        <v>0</v>
      </c>
      <c r="H12" s="9">
        <f t="shared" si="1"/>
        <v>0</v>
      </c>
      <c r="I12" s="10">
        <f t="shared" si="2"/>
        <v>0</v>
      </c>
      <c r="J12" s="10">
        <f t="shared" si="8"/>
        <v>0</v>
      </c>
      <c r="K12" s="9">
        <f>'2106'!H12</f>
        <v>0</v>
      </c>
      <c r="L12" s="9">
        <f t="shared" si="3"/>
        <v>0</v>
      </c>
      <c r="M12" s="9">
        <f t="shared" si="4"/>
        <v>0</v>
      </c>
      <c r="N12" s="9">
        <f t="shared" si="9"/>
        <v>0</v>
      </c>
      <c r="O12" s="9">
        <f t="shared" si="10"/>
        <v>0</v>
      </c>
      <c r="P12" s="9">
        <f t="shared" si="11"/>
        <v>0</v>
      </c>
      <c r="Q12" s="9">
        <f t="shared" si="12"/>
        <v>0</v>
      </c>
      <c r="R12" s="9">
        <f t="shared" si="5"/>
        <v>0</v>
      </c>
      <c r="S12" s="9">
        <f t="shared" si="5"/>
        <v>0</v>
      </c>
      <c r="T12" s="9">
        <f t="shared" si="13"/>
        <v>0</v>
      </c>
      <c r="U12" s="9">
        <f t="shared" si="6"/>
        <v>0</v>
      </c>
      <c r="V12" s="115">
        <f t="shared" si="7"/>
        <v>0</v>
      </c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8"/>
    </row>
    <row r="13" spans="1:34" ht="9" customHeight="1" thickBot="1">
      <c r="A13" s="112" t="s">
        <v>24</v>
      </c>
      <c r="B13" s="6">
        <f>'2106'!C13</f>
        <v>0</v>
      </c>
      <c r="C13" s="11">
        <f>'2106'!D13</f>
        <v>0</v>
      </c>
      <c r="D13" s="11">
        <f>'2106'!E13</f>
        <v>0</v>
      </c>
      <c r="E13" s="12">
        <f t="shared" si="0"/>
        <v>0</v>
      </c>
      <c r="F13" s="13">
        <f>'2106'!F13</f>
        <v>0</v>
      </c>
      <c r="G13" s="13">
        <f>'2106'!G13</f>
        <v>0</v>
      </c>
      <c r="H13" s="13">
        <f t="shared" si="1"/>
        <v>0</v>
      </c>
      <c r="I13" s="14">
        <f t="shared" si="2"/>
        <v>0</v>
      </c>
      <c r="J13" s="14">
        <f t="shared" si="8"/>
        <v>0</v>
      </c>
      <c r="K13" s="13">
        <f>'2106'!H13</f>
        <v>0</v>
      </c>
      <c r="L13" s="13">
        <f t="shared" si="3"/>
        <v>0</v>
      </c>
      <c r="M13" s="13">
        <f t="shared" si="4"/>
        <v>0</v>
      </c>
      <c r="N13" s="13">
        <f t="shared" si="9"/>
        <v>0</v>
      </c>
      <c r="O13" s="13">
        <f t="shared" si="10"/>
        <v>0</v>
      </c>
      <c r="P13" s="13">
        <f t="shared" si="11"/>
        <v>0</v>
      </c>
      <c r="Q13" s="13">
        <f t="shared" si="12"/>
        <v>0</v>
      </c>
      <c r="R13" s="13">
        <f t="shared" si="5"/>
        <v>0</v>
      </c>
      <c r="S13" s="13">
        <f t="shared" si="5"/>
        <v>0</v>
      </c>
      <c r="T13" s="13">
        <f t="shared" si="13"/>
        <v>0</v>
      </c>
      <c r="U13" s="13">
        <f t="shared" si="6"/>
        <v>0</v>
      </c>
      <c r="V13" s="118">
        <f t="shared" si="7"/>
        <v>0</v>
      </c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8"/>
    </row>
    <row r="14" spans="3:34" ht="8.25" customHeight="1">
      <c r="C14" s="32"/>
      <c r="D14" s="32"/>
      <c r="E14" s="33"/>
      <c r="F14" s="27"/>
      <c r="G14" s="27"/>
      <c r="H14" s="27"/>
      <c r="I14" s="4"/>
      <c r="J14" s="4"/>
      <c r="K14" s="27"/>
      <c r="L14" s="27"/>
      <c r="M14" s="27"/>
      <c r="N14" s="27">
        <f>SUM(N7:N13)</f>
        <v>20865</v>
      </c>
      <c r="O14" s="27">
        <f>SUM(O7:O13)</f>
        <v>11253</v>
      </c>
      <c r="P14" s="27">
        <f>SUM(P7:P13)</f>
        <v>7770.050872093022</v>
      </c>
      <c r="Q14" s="27">
        <f>SUM(Q7:Q13)</f>
        <v>14069.949127906977</v>
      </c>
      <c r="R14" s="27"/>
      <c r="S14" s="27"/>
      <c r="T14" s="27"/>
      <c r="U14" s="27"/>
      <c r="V14" s="27"/>
      <c r="W14" s="96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8"/>
    </row>
    <row r="15" spans="3:34" ht="8.25" customHeight="1">
      <c r="C15" s="32"/>
      <c r="D15" s="32"/>
      <c r="E15" s="33"/>
      <c r="F15" s="27"/>
      <c r="G15" s="27"/>
      <c r="H15" s="27"/>
      <c r="I15" s="4"/>
      <c r="J15" s="4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96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8"/>
    </row>
    <row r="16" spans="13:34" ht="9" customHeight="1" thickBot="1">
      <c r="M16" s="3"/>
      <c r="R16" s="4"/>
      <c r="W16" s="96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8"/>
    </row>
    <row r="17" spans="1:34" ht="12.75" customHeight="1">
      <c r="A17" s="110"/>
      <c r="B17" s="15" t="s">
        <v>15</v>
      </c>
      <c r="C17" s="16" t="s">
        <v>28</v>
      </c>
      <c r="D17" s="16" t="s">
        <v>29</v>
      </c>
      <c r="E17" s="16" t="s">
        <v>25</v>
      </c>
      <c r="F17" s="267" t="s">
        <v>30</v>
      </c>
      <c r="G17" s="268"/>
      <c r="H17" s="16" t="s">
        <v>124</v>
      </c>
      <c r="I17" s="16" t="s">
        <v>59</v>
      </c>
      <c r="J17" s="16" t="s">
        <v>58</v>
      </c>
      <c r="K17" s="16" t="s">
        <v>38</v>
      </c>
      <c r="L17" s="16" t="s">
        <v>39</v>
      </c>
      <c r="M17" s="114" t="s">
        <v>50</v>
      </c>
      <c r="N17" s="3"/>
      <c r="O17" s="3"/>
      <c r="P17" s="3"/>
      <c r="Q17" s="3"/>
      <c r="W17" s="96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8"/>
    </row>
    <row r="18" spans="1:34" ht="8.25" customHeight="1">
      <c r="A18" s="111" t="s">
        <v>18</v>
      </c>
      <c r="B18" s="5" t="str">
        <f aca="true" t="shared" si="14" ref="B18:B24">B7</f>
        <v>Your Location</v>
      </c>
      <c r="C18" s="21">
        <f>('2106'!D18)*2</f>
        <v>1048</v>
      </c>
      <c r="D18" s="21">
        <f>('2106'!E18)*2</f>
        <v>72</v>
      </c>
      <c r="E18" s="8">
        <f aca="true" t="shared" si="15" ref="E18:E24">E7</f>
        <v>273</v>
      </c>
      <c r="F18" s="269">
        <f>(D18*E18)*0.7</f>
        <v>13759.199999999999</v>
      </c>
      <c r="G18" s="270"/>
      <c r="H18" s="92">
        <f>C18+F18</f>
        <v>14807.199999999999</v>
      </c>
      <c r="I18" s="25">
        <f>'2106'!F18</f>
        <v>0.375</v>
      </c>
      <c r="J18" s="9">
        <f>H18*I18</f>
        <v>5552.7</v>
      </c>
      <c r="K18" s="10">
        <f>'2106'!G18</f>
        <v>0</v>
      </c>
      <c r="L18" s="9">
        <f>'2106'!H18</f>
        <v>0</v>
      </c>
      <c r="M18" s="115">
        <f>'2106'!I18</f>
        <v>100</v>
      </c>
      <c r="N18" s="3"/>
      <c r="O18" s="3"/>
      <c r="P18" s="3"/>
      <c r="Q18" s="3"/>
      <c r="W18" s="96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8"/>
    </row>
    <row r="19" spans="1:34" ht="8.25" customHeight="1">
      <c r="A19" s="111" t="s">
        <v>19</v>
      </c>
      <c r="B19" s="5" t="str">
        <f t="shared" si="14"/>
        <v>Your Location</v>
      </c>
      <c r="C19" s="21">
        <f>('2106'!D19)*2</f>
        <v>1048</v>
      </c>
      <c r="D19" s="21">
        <f>('2106'!E19)*2</f>
        <v>72</v>
      </c>
      <c r="E19" s="8">
        <f t="shared" si="15"/>
        <v>39</v>
      </c>
      <c r="F19" s="269">
        <f aca="true" t="shared" si="16" ref="F19:F24">(D19*E19)*0.7</f>
        <v>1965.6</v>
      </c>
      <c r="G19" s="270"/>
      <c r="H19" s="92">
        <f aca="true" t="shared" si="17" ref="H19:H25">C19+F19</f>
        <v>3013.6</v>
      </c>
      <c r="I19" s="25">
        <f>'2106'!F19</f>
        <v>0.375</v>
      </c>
      <c r="J19" s="9">
        <f aca="true" t="shared" si="18" ref="J19:J24">H19*I19</f>
        <v>1130.1</v>
      </c>
      <c r="K19" s="10">
        <f>'2106'!G19</f>
        <v>0</v>
      </c>
      <c r="L19" s="9">
        <f>'2106'!H19</f>
        <v>0</v>
      </c>
      <c r="M19" s="115">
        <f>'2106'!I19</f>
        <v>105</v>
      </c>
      <c r="N19" s="3"/>
      <c r="O19" s="3"/>
      <c r="P19" s="3"/>
      <c r="Q19" s="3"/>
      <c r="W19" s="96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8"/>
    </row>
    <row r="20" spans="1:34" ht="8.25" customHeight="1">
      <c r="A20" s="111" t="s">
        <v>20</v>
      </c>
      <c r="B20" s="5" t="str">
        <f t="shared" si="14"/>
        <v>Your Location</v>
      </c>
      <c r="C20" s="21">
        <f>('2106'!D20)*2</f>
        <v>1048</v>
      </c>
      <c r="D20" s="21">
        <f>('2106'!E20)*2</f>
        <v>72</v>
      </c>
      <c r="E20" s="8">
        <f t="shared" si="15"/>
        <v>51</v>
      </c>
      <c r="F20" s="269">
        <f t="shared" si="16"/>
        <v>2570.3999999999996</v>
      </c>
      <c r="G20" s="270"/>
      <c r="H20" s="92">
        <f t="shared" si="17"/>
        <v>3618.3999999999996</v>
      </c>
      <c r="I20" s="25">
        <f>'2106'!F20</f>
        <v>0.375</v>
      </c>
      <c r="J20" s="9">
        <f t="shared" si="18"/>
        <v>1356.8999999999999</v>
      </c>
      <c r="K20" s="10">
        <f>'2106'!G20</f>
        <v>0</v>
      </c>
      <c r="L20" s="9">
        <f>'2106'!H20</f>
        <v>0</v>
      </c>
      <c r="M20" s="115">
        <f>'2106'!I20</f>
        <v>0</v>
      </c>
      <c r="N20" s="3"/>
      <c r="O20" s="3"/>
      <c r="P20" s="3"/>
      <c r="Q20" s="3"/>
      <c r="W20" s="96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8"/>
    </row>
    <row r="21" spans="1:34" ht="8.25" customHeight="1">
      <c r="A21" s="111" t="s">
        <v>21</v>
      </c>
      <c r="B21" s="5">
        <f t="shared" si="14"/>
        <v>0</v>
      </c>
      <c r="C21" s="21">
        <f>('2106'!D21)*2</f>
        <v>0</v>
      </c>
      <c r="D21" s="21">
        <f>('2106'!E21)*2</f>
        <v>0</v>
      </c>
      <c r="E21" s="8">
        <f t="shared" si="15"/>
        <v>0</v>
      </c>
      <c r="F21" s="269">
        <f t="shared" si="16"/>
        <v>0</v>
      </c>
      <c r="G21" s="270"/>
      <c r="H21" s="92">
        <f t="shared" si="17"/>
        <v>0</v>
      </c>
      <c r="I21" s="25">
        <f>'2106'!F21</f>
        <v>0</v>
      </c>
      <c r="J21" s="9">
        <f t="shared" si="18"/>
        <v>0</v>
      </c>
      <c r="K21" s="10">
        <f>'2106'!G21</f>
        <v>0</v>
      </c>
      <c r="L21" s="9">
        <f>'2106'!H21</f>
        <v>0</v>
      </c>
      <c r="M21" s="115">
        <f>'2106'!I21</f>
        <v>0</v>
      </c>
      <c r="N21" s="3"/>
      <c r="O21" s="3"/>
      <c r="P21" s="3"/>
      <c r="Q21" s="3"/>
      <c r="W21" s="96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8"/>
    </row>
    <row r="22" spans="1:34" ht="8.25" customHeight="1">
      <c r="A22" s="111" t="s">
        <v>22</v>
      </c>
      <c r="B22" s="5">
        <f t="shared" si="14"/>
        <v>0</v>
      </c>
      <c r="C22" s="21">
        <f>('2106'!D22)*2</f>
        <v>0</v>
      </c>
      <c r="D22" s="21">
        <f>('2106'!E22)*2</f>
        <v>0</v>
      </c>
      <c r="E22" s="8">
        <f t="shared" si="15"/>
        <v>0</v>
      </c>
      <c r="F22" s="269">
        <f t="shared" si="16"/>
        <v>0</v>
      </c>
      <c r="G22" s="270"/>
      <c r="H22" s="92">
        <f t="shared" si="17"/>
        <v>0</v>
      </c>
      <c r="I22" s="25">
        <f>'2106'!F22</f>
        <v>0</v>
      </c>
      <c r="J22" s="9">
        <f t="shared" si="18"/>
        <v>0</v>
      </c>
      <c r="K22" s="10">
        <f>'2106'!G22</f>
        <v>0</v>
      </c>
      <c r="L22" s="9">
        <f>'2106'!H22</f>
        <v>0</v>
      </c>
      <c r="M22" s="115">
        <f>'2106'!I22</f>
        <v>0</v>
      </c>
      <c r="N22" s="3"/>
      <c r="O22" s="3"/>
      <c r="P22" s="3"/>
      <c r="Q22" s="3"/>
      <c r="W22" s="96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8"/>
    </row>
    <row r="23" spans="1:34" ht="8.25" customHeight="1">
      <c r="A23" s="111" t="s">
        <v>23</v>
      </c>
      <c r="B23" s="5">
        <f t="shared" si="14"/>
        <v>0</v>
      </c>
      <c r="C23" s="21">
        <f>('2106'!D23)*2</f>
        <v>0</v>
      </c>
      <c r="D23" s="21">
        <f>('2106'!E23)*2</f>
        <v>0</v>
      </c>
      <c r="E23" s="8">
        <f t="shared" si="15"/>
        <v>0</v>
      </c>
      <c r="F23" s="269">
        <f t="shared" si="16"/>
        <v>0</v>
      </c>
      <c r="G23" s="270"/>
      <c r="H23" s="92">
        <f t="shared" si="17"/>
        <v>0</v>
      </c>
      <c r="I23" s="25">
        <f>'2106'!F23</f>
        <v>0</v>
      </c>
      <c r="J23" s="9">
        <f t="shared" si="18"/>
        <v>0</v>
      </c>
      <c r="K23" s="10">
        <f>'2106'!G23</f>
        <v>0</v>
      </c>
      <c r="L23" s="9">
        <f>'2106'!H23</f>
        <v>0</v>
      </c>
      <c r="M23" s="115">
        <f>'2106'!I23</f>
        <v>0</v>
      </c>
      <c r="N23" s="3"/>
      <c r="O23" s="3"/>
      <c r="P23" s="3"/>
      <c r="Q23" s="3"/>
      <c r="W23" s="96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8"/>
    </row>
    <row r="24" spans="1:34" ht="9" customHeight="1" thickBot="1">
      <c r="A24" s="112" t="s">
        <v>24</v>
      </c>
      <c r="B24" s="6">
        <f t="shared" si="14"/>
        <v>0</v>
      </c>
      <c r="C24" s="116">
        <f>('2106'!D24)*2</f>
        <v>0</v>
      </c>
      <c r="D24" s="116">
        <f>('2106'!E24)*2</f>
        <v>0</v>
      </c>
      <c r="E24" s="12">
        <f t="shared" si="15"/>
        <v>0</v>
      </c>
      <c r="F24" s="271">
        <f t="shared" si="16"/>
        <v>0</v>
      </c>
      <c r="G24" s="272"/>
      <c r="H24" s="117">
        <f t="shared" si="17"/>
        <v>0</v>
      </c>
      <c r="I24" s="26">
        <f>'2106'!F24</f>
        <v>0</v>
      </c>
      <c r="J24" s="13">
        <f t="shared" si="18"/>
        <v>0</v>
      </c>
      <c r="K24" s="14">
        <f>'2106'!G24</f>
        <v>0</v>
      </c>
      <c r="L24" s="13">
        <f>'2106'!H24</f>
        <v>0</v>
      </c>
      <c r="M24" s="118">
        <f>'2106'!I24</f>
        <v>0</v>
      </c>
      <c r="N24" s="3"/>
      <c r="O24" s="3"/>
      <c r="P24" s="3"/>
      <c r="Q24" s="3"/>
      <c r="W24" s="96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8"/>
    </row>
    <row r="25" spans="3:34" ht="8.25" customHeight="1">
      <c r="C25" s="24">
        <f>SUM(C18:C24)</f>
        <v>3144</v>
      </c>
      <c r="D25" s="24"/>
      <c r="E25" s="33">
        <f>SUM(E18:E24)</f>
        <v>363</v>
      </c>
      <c r="F25" s="273">
        <f>SUM(F18:F24)</f>
        <v>18295.199999999997</v>
      </c>
      <c r="G25" s="274"/>
      <c r="H25" s="113">
        <f t="shared" si="17"/>
        <v>21439.199999999997</v>
      </c>
      <c r="J25" s="27">
        <f>SUM(J18:J24)</f>
        <v>8039.699999999999</v>
      </c>
      <c r="K25" s="4">
        <f>SUM(K18:K24)</f>
        <v>0</v>
      </c>
      <c r="L25" s="27">
        <f>SUM(L18:L24)</f>
        <v>0</v>
      </c>
      <c r="M25" s="27">
        <f>SUM(M18:M24)</f>
        <v>205</v>
      </c>
      <c r="R25" s="4"/>
      <c r="W25" s="96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8"/>
    </row>
    <row r="26" spans="23:34" ht="8.25" customHeight="1">
      <c r="W26" s="96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8"/>
    </row>
    <row r="27" spans="6:34" ht="8.25" customHeight="1">
      <c r="F27" s="281" t="s">
        <v>51</v>
      </c>
      <c r="G27" s="277"/>
      <c r="H27" s="281" t="s">
        <v>52</v>
      </c>
      <c r="I27" s="277"/>
      <c r="W27" s="96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8"/>
    </row>
    <row r="28" spans="1:34" ht="8.25" customHeight="1">
      <c r="A28" s="34" t="s">
        <v>31</v>
      </c>
      <c r="B28" s="35">
        <v>2106</v>
      </c>
      <c r="C28" s="3" t="s">
        <v>40</v>
      </c>
      <c r="D28" s="3" t="s">
        <v>41</v>
      </c>
      <c r="E28" s="3" t="s">
        <v>42</v>
      </c>
      <c r="F28" s="276">
        <f>F43</f>
        <v>8039.699999999999</v>
      </c>
      <c r="G28" s="277"/>
      <c r="H28" s="282"/>
      <c r="I28" s="279"/>
      <c r="W28" s="96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8"/>
    </row>
    <row r="29" spans="1:34" ht="8.25" customHeight="1">
      <c r="A29" s="34"/>
      <c r="B29" s="35"/>
      <c r="E29" s="3" t="s">
        <v>43</v>
      </c>
      <c r="F29" s="276">
        <f>K25</f>
        <v>0</v>
      </c>
      <c r="G29" s="277"/>
      <c r="H29" s="282"/>
      <c r="I29" s="279"/>
      <c r="W29" s="96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8"/>
    </row>
    <row r="30" spans="1:34" ht="8.25" customHeight="1">
      <c r="A30" s="34"/>
      <c r="B30" s="35"/>
      <c r="E30" s="3" t="s">
        <v>44</v>
      </c>
      <c r="F30" s="276">
        <f>N14</f>
        <v>20865</v>
      </c>
      <c r="G30" s="277"/>
      <c r="H30" s="282"/>
      <c r="I30" s="279"/>
      <c r="W30" s="96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8"/>
    </row>
    <row r="31" spans="1:34" ht="8.25" customHeight="1">
      <c r="A31" s="34"/>
      <c r="B31" s="35"/>
      <c r="E31" s="3" t="s">
        <v>45</v>
      </c>
      <c r="F31" s="276">
        <f>M25</f>
        <v>205</v>
      </c>
      <c r="G31" s="277"/>
      <c r="H31" s="282"/>
      <c r="I31" s="279"/>
      <c r="W31" s="96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8"/>
    </row>
    <row r="32" spans="1:34" ht="8.25" customHeight="1">
      <c r="A32" s="34"/>
      <c r="B32" s="35"/>
      <c r="E32" s="3" t="s">
        <v>46</v>
      </c>
      <c r="F32" s="278"/>
      <c r="G32" s="279"/>
      <c r="H32" s="281">
        <f>O14</f>
        <v>11253</v>
      </c>
      <c r="I32" s="277"/>
      <c r="W32" s="96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8"/>
    </row>
    <row r="33" spans="1:34" ht="8.25" customHeight="1">
      <c r="A33" s="34"/>
      <c r="B33" s="35"/>
      <c r="E33" s="3" t="s">
        <v>47</v>
      </c>
      <c r="F33" s="277">
        <f>SUM(F28:G32)</f>
        <v>29109.699999999997</v>
      </c>
      <c r="G33" s="280"/>
      <c r="H33" s="281">
        <f>$H$32</f>
        <v>11253</v>
      </c>
      <c r="I33" s="277"/>
      <c r="W33" s="96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8"/>
    </row>
    <row r="34" spans="1:34" ht="8.25" customHeight="1">
      <c r="A34" s="34"/>
      <c r="B34" s="35"/>
      <c r="F34" s="27"/>
      <c r="G34" s="27"/>
      <c r="H34" s="27"/>
      <c r="I34" s="27"/>
      <c r="W34" s="96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8"/>
    </row>
    <row r="35" spans="1:34" ht="8.25" customHeight="1">
      <c r="A35" s="34"/>
      <c r="B35" s="35"/>
      <c r="D35" s="3" t="s">
        <v>48</v>
      </c>
      <c r="E35" s="3" t="s">
        <v>54</v>
      </c>
      <c r="F35" s="277">
        <f>Q14</f>
        <v>14069.949127906977</v>
      </c>
      <c r="G35" s="280"/>
      <c r="H35" s="281">
        <f>P14</f>
        <v>7770.050872093022</v>
      </c>
      <c r="I35" s="277"/>
      <c r="W35" s="96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8"/>
    </row>
    <row r="36" spans="1:34" ht="8.25" customHeight="1">
      <c r="A36" s="34"/>
      <c r="B36" s="35"/>
      <c r="F36" s="27"/>
      <c r="G36" s="27"/>
      <c r="H36" s="27"/>
      <c r="I36" s="27"/>
      <c r="W36" s="96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8"/>
    </row>
    <row r="37" spans="1:34" ht="8.25" customHeight="1">
      <c r="A37" s="34"/>
      <c r="B37" s="35"/>
      <c r="D37" s="3" t="s">
        <v>49</v>
      </c>
      <c r="E37" s="3" t="s">
        <v>60</v>
      </c>
      <c r="F37" s="277">
        <f>F33-F35</f>
        <v>15039.75087209302</v>
      </c>
      <c r="G37" s="280"/>
      <c r="H37" s="280">
        <f>H33-H35</f>
        <v>3482.949127906978</v>
      </c>
      <c r="I37" s="280"/>
      <c r="W37" s="96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8"/>
    </row>
    <row r="38" spans="1:34" ht="9" customHeight="1" thickBot="1">
      <c r="A38" s="34"/>
      <c r="B38" s="35"/>
      <c r="E38" s="3" t="s">
        <v>61</v>
      </c>
      <c r="F38" s="277">
        <f>F37</f>
        <v>15039.75087209302</v>
      </c>
      <c r="G38" s="280"/>
      <c r="H38" s="281">
        <f>0.5*H37</f>
        <v>1741.474563953489</v>
      </c>
      <c r="I38" s="277"/>
      <c r="W38" s="99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1"/>
    </row>
    <row r="39" spans="1:9" ht="9.75" thickTop="1">
      <c r="A39" s="259" t="s">
        <v>72</v>
      </c>
      <c r="B39" s="260"/>
      <c r="C39" s="260"/>
      <c r="D39" s="38">
        <f>H39*0.35</f>
        <v>5873.428902616278</v>
      </c>
      <c r="E39" s="3" t="s">
        <v>62</v>
      </c>
      <c r="F39" s="279"/>
      <c r="G39" s="283"/>
      <c r="H39" s="281">
        <f>H38+F38</f>
        <v>16781.22543604651</v>
      </c>
      <c r="I39" s="277"/>
    </row>
    <row r="40" spans="1:9" ht="8.25">
      <c r="A40" s="34"/>
      <c r="B40" s="35"/>
      <c r="F40" s="37"/>
      <c r="G40" s="23"/>
      <c r="H40" s="22"/>
      <c r="I40" s="23"/>
    </row>
    <row r="41" spans="1:9" ht="8.25">
      <c r="A41" s="34"/>
      <c r="B41" s="35"/>
      <c r="F41" s="37"/>
      <c r="G41" s="23"/>
      <c r="H41" s="22"/>
      <c r="I41" s="23"/>
    </row>
    <row r="42" spans="1:9" ht="8.25">
      <c r="A42" s="34"/>
      <c r="B42" s="35"/>
      <c r="C42" s="3" t="s">
        <v>32</v>
      </c>
      <c r="D42" s="3" t="s">
        <v>36</v>
      </c>
      <c r="E42" s="3" t="s">
        <v>33</v>
      </c>
      <c r="F42" s="275">
        <f>H25</f>
        <v>21439.199999999997</v>
      </c>
      <c r="G42" s="270"/>
      <c r="H42" s="281"/>
      <c r="I42" s="277"/>
    </row>
    <row r="43" spans="1:9" ht="8.25">
      <c r="A43" s="34"/>
      <c r="B43" s="35"/>
      <c r="D43" s="3" t="s">
        <v>35</v>
      </c>
      <c r="E43" s="3" t="s">
        <v>34</v>
      </c>
      <c r="F43" s="276">
        <f>J25</f>
        <v>8039.699999999999</v>
      </c>
      <c r="G43" s="277"/>
      <c r="H43" s="281"/>
      <c r="I43" s="277"/>
    </row>
  </sheetData>
  <sheetProtection password="CC4D" sheet="1" objects="1" scenarios="1"/>
  <mergeCells count="37">
    <mergeCell ref="H42:I42"/>
    <mergeCell ref="H43:I43"/>
    <mergeCell ref="F35:G35"/>
    <mergeCell ref="H35:I35"/>
    <mergeCell ref="F37:G37"/>
    <mergeCell ref="H37:I37"/>
    <mergeCell ref="F38:G38"/>
    <mergeCell ref="H38:I38"/>
    <mergeCell ref="F39:G39"/>
    <mergeCell ref="H27:I27"/>
    <mergeCell ref="H28:I28"/>
    <mergeCell ref="H29:I29"/>
    <mergeCell ref="H39:I39"/>
    <mergeCell ref="H30:I30"/>
    <mergeCell ref="H31:I31"/>
    <mergeCell ref="H32:I32"/>
    <mergeCell ref="H33:I33"/>
    <mergeCell ref="F25:G25"/>
    <mergeCell ref="F42:G42"/>
    <mergeCell ref="F43:G43"/>
    <mergeCell ref="F28:G28"/>
    <mergeCell ref="F29:G29"/>
    <mergeCell ref="F30:G30"/>
    <mergeCell ref="F31:G31"/>
    <mergeCell ref="F32:G32"/>
    <mergeCell ref="F33:G33"/>
    <mergeCell ref="F27:G27"/>
    <mergeCell ref="A39:C39"/>
    <mergeCell ref="A1:V4"/>
    <mergeCell ref="F17:G17"/>
    <mergeCell ref="F18:G18"/>
    <mergeCell ref="F19:G19"/>
    <mergeCell ref="F20:G20"/>
    <mergeCell ref="F21:G21"/>
    <mergeCell ref="F22:G22"/>
    <mergeCell ref="F23:G23"/>
    <mergeCell ref="F24:G24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NukeWorker.com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IRS Form 2106 Employee Buisness Expense</dc:title>
  <dc:subject>Travel Pay and Perdiem</dc:subject>
  <dc:creator>Michael D. Rennhack</dc:creator>
  <cp:keywords>tax, diem, irs</cp:keywords>
  <dc:description/>
  <cp:lastModifiedBy>Rennhack</cp:lastModifiedBy>
  <cp:lastPrinted>2005-02-22T17:31:19Z</cp:lastPrinted>
  <dcterms:created xsi:type="dcterms:W3CDTF">2002-10-15T22:58:50Z</dcterms:created>
  <dcterms:modified xsi:type="dcterms:W3CDTF">2005-02-22T17:47:02Z</dcterms:modified>
  <cp:category>Tax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